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O:\early_child\Fiscal\AS\Budget Workbook\"/>
    </mc:Choice>
  </mc:AlternateContent>
  <xr:revisionPtr revIDLastSave="0" documentId="13_ncr:1_{503D7AB5-68C1-4E4D-8E09-21692F3F5061}" xr6:coauthVersionLast="47" xr6:coauthVersionMax="47" xr10:uidLastSave="{00000000-0000-0000-0000-000000000000}"/>
  <workbookProtection workbookAlgorithmName="SHA-512" workbookHashValue="WuuV8fPypWAKAekJl2G02CjFvBk3AvYsodSN/EOIrrrUa9k+e/9hBa7J2lOrPrYBL/k9Yd9B3kxAngssc+YXZQ==" workbookSaltValue="ETH8DVt423eZGY/SCzudFQ==" workbookSpinCount="100000" lockStructure="1"/>
  <bookViews>
    <workbookView xWindow="3930" yWindow="0" windowWidth="23475" windowHeight="15600" tabRatio="848" xr2:uid="{00000000-000D-0000-FFFF-FFFF00000000}"/>
  </bookViews>
  <sheets>
    <sheet name="Table 1 Enrollment" sheetId="16" r:id="rId1"/>
    <sheet name="Table 2 Capacity" sheetId="17" r:id="rId2"/>
    <sheet name="Table 3 Providers" sheetId="10" r:id="rId3"/>
    <sheet name="Table 4 Teachers" sheetId="5" r:id="rId4"/>
    <sheet name="Table 4a Teacher Assistants" sheetId="11" r:id="rId5"/>
    <sheet name="Schedule A Personnel" sheetId="12" r:id="rId6"/>
    <sheet name="Provider Per Pupil Amounts" sheetId="13" r:id="rId7"/>
    <sheet name="Budget Planning Worksheet" sheetId="7" r:id="rId8"/>
  </sheets>
  <externalReferences>
    <externalReference r:id="rId9"/>
    <externalReference r:id="rId10"/>
  </externalReferences>
  <definedNames>
    <definedName name="_xlnm._FilterDatabase" localSheetId="0" hidden="1">'Table 1 Enrollment'!$M$1:$S$186</definedName>
    <definedName name="_xlnm.Print_Area" localSheetId="0">'Table 1 Enrollment'!$A$1:$I$92</definedName>
    <definedName name="_xlnm.Print_Area" localSheetId="2">'Table 3 Providers'!$A$1:$J$83</definedName>
    <definedName name="_xlnm.Print_Area" localSheetId="3">'Table 4 Teachers'!$A$1:$S$44</definedName>
    <definedName name="_xlnm.Print_Area" localSheetId="4">'Table 4a Teacher Assistants'!$A$1:$M$44</definedName>
    <definedName name="_xlnm.Print_Titles" localSheetId="6">'Provider Per Pupil Amounts'!$1:$19</definedName>
    <definedName name="_xlnm.Print_Titles" localSheetId="1">'Table 2 Capacity'!$1:$23</definedName>
    <definedName name="_xlnm.Print_Titles" localSheetId="4">'Table 4a Teacher Assistants'!$1:$22</definedName>
    <definedName name="test_Data_Enrollment_Summarizes_Data" localSheetId="0">'Table 1 Enrollment'!$A$26:$C$81</definedName>
    <definedName name="test_Data_Enrollment_Summarizes_Data" localSheetId="1">'[1]Table 1 Enrollment'!#REF!</definedName>
    <definedName name="test_Data_Enrollment_Summarizes_Data">'[2]Table 1 Enrollment'!#REF!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7" l="1"/>
  <c r="D18" i="7"/>
  <c r="D26" i="7"/>
  <c r="D17" i="7" l="1"/>
  <c r="H32" i="7"/>
  <c r="V3" i="16"/>
  <c r="V4" i="16"/>
  <c r="V5" i="16"/>
  <c r="V6" i="16"/>
  <c r="V7" i="16"/>
  <c r="V8" i="16"/>
  <c r="V9" i="16"/>
  <c r="V10" i="16"/>
  <c r="V11" i="16"/>
  <c r="V12" i="16"/>
  <c r="V13" i="16"/>
  <c r="V14" i="16"/>
  <c r="V15" i="16"/>
  <c r="V16" i="16"/>
  <c r="V17" i="16"/>
  <c r="V18" i="16"/>
  <c r="V19" i="16"/>
  <c r="V20" i="16"/>
  <c r="V21" i="16"/>
  <c r="V22" i="16"/>
  <c r="V23" i="16"/>
  <c r="V24" i="16"/>
  <c r="V25" i="16"/>
  <c r="V26" i="16"/>
  <c r="V27" i="16"/>
  <c r="V28" i="16"/>
  <c r="V29" i="16"/>
  <c r="V30" i="16"/>
  <c r="V31" i="16"/>
  <c r="V32" i="16"/>
  <c r="V33" i="16"/>
  <c r="V34" i="16"/>
  <c r="V35" i="16"/>
  <c r="V36" i="16"/>
  <c r="V37" i="16"/>
  <c r="V38" i="16"/>
  <c r="V39" i="16"/>
  <c r="V40" i="16"/>
  <c r="V41" i="16"/>
  <c r="V42" i="16"/>
  <c r="V43" i="16"/>
  <c r="V44" i="16"/>
  <c r="V45" i="16"/>
  <c r="V46" i="16"/>
  <c r="V47" i="16"/>
  <c r="V48" i="16"/>
  <c r="V49" i="16"/>
  <c r="V50" i="16"/>
  <c r="V51" i="16"/>
  <c r="V52" i="16"/>
  <c r="V53" i="16"/>
  <c r="V54" i="16"/>
  <c r="V55" i="16"/>
  <c r="V56" i="16"/>
  <c r="V57" i="16"/>
  <c r="V58" i="16"/>
  <c r="V59" i="16"/>
  <c r="V60" i="16"/>
  <c r="V61" i="16"/>
  <c r="V62" i="16"/>
  <c r="V63" i="16"/>
  <c r="V64" i="16"/>
  <c r="V65" i="16"/>
  <c r="V66" i="16"/>
  <c r="V67" i="16"/>
  <c r="V68" i="16"/>
  <c r="V69" i="16"/>
  <c r="V70" i="16"/>
  <c r="V71" i="16"/>
  <c r="V72" i="16"/>
  <c r="V73" i="16"/>
  <c r="V74" i="16"/>
  <c r="V75" i="16"/>
  <c r="V76" i="16"/>
  <c r="V77" i="16"/>
  <c r="V78" i="16"/>
  <c r="V79" i="16"/>
  <c r="V80" i="16"/>
  <c r="V81" i="16"/>
  <c r="V82" i="16"/>
  <c r="V83" i="16"/>
  <c r="V84" i="16"/>
  <c r="V85" i="16"/>
  <c r="V86" i="16"/>
  <c r="V87" i="16"/>
  <c r="V88" i="16"/>
  <c r="V89" i="16"/>
  <c r="V90" i="16"/>
  <c r="V91" i="16"/>
  <c r="V92" i="16"/>
  <c r="V93" i="16"/>
  <c r="V94" i="16"/>
  <c r="V95" i="16"/>
  <c r="V96" i="16"/>
  <c r="V97" i="16"/>
  <c r="V98" i="16"/>
  <c r="V99" i="16"/>
  <c r="V100" i="16"/>
  <c r="V101" i="16"/>
  <c r="V102" i="16"/>
  <c r="V103" i="16"/>
  <c r="V104" i="16"/>
  <c r="V105" i="16"/>
  <c r="V106" i="16"/>
  <c r="V107" i="16"/>
  <c r="V108" i="16"/>
  <c r="V109" i="16"/>
  <c r="V110" i="16"/>
  <c r="V111" i="16"/>
  <c r="V112" i="16"/>
  <c r="V113" i="16"/>
  <c r="V114" i="16"/>
  <c r="V115" i="16"/>
  <c r="V116" i="16"/>
  <c r="V117" i="16"/>
  <c r="V118" i="16"/>
  <c r="V119" i="16"/>
  <c r="V120" i="16"/>
  <c r="V121" i="16"/>
  <c r="V122" i="16"/>
  <c r="V123" i="16"/>
  <c r="V124" i="16"/>
  <c r="V125" i="16"/>
  <c r="V126" i="16"/>
  <c r="V127" i="16"/>
  <c r="V128" i="16"/>
  <c r="V129" i="16"/>
  <c r="V130" i="16"/>
  <c r="V131" i="16"/>
  <c r="V132" i="16"/>
  <c r="V133" i="16"/>
  <c r="V134" i="16"/>
  <c r="V135" i="16"/>
  <c r="V136" i="16"/>
  <c r="V137" i="16"/>
  <c r="V138" i="16"/>
  <c r="V139" i="16"/>
  <c r="V140" i="16"/>
  <c r="V141" i="16"/>
  <c r="V142" i="16"/>
  <c r="V143" i="16"/>
  <c r="V144" i="16"/>
  <c r="V145" i="16"/>
  <c r="V146" i="16"/>
  <c r="V147" i="16"/>
  <c r="V148" i="16"/>
  <c r="V149" i="16"/>
  <c r="V150" i="16"/>
  <c r="V151" i="16"/>
  <c r="V152" i="16"/>
  <c r="V153" i="16"/>
  <c r="V154" i="16"/>
  <c r="V155" i="16"/>
  <c r="V156" i="16"/>
  <c r="V157" i="16"/>
  <c r="V158" i="16"/>
  <c r="V159" i="16"/>
  <c r="V160" i="16"/>
  <c r="V161" i="16"/>
  <c r="V162" i="16"/>
  <c r="V163" i="16"/>
  <c r="V164" i="16"/>
  <c r="V165" i="16"/>
  <c r="V166" i="16"/>
  <c r="V167" i="16"/>
  <c r="V168" i="16"/>
  <c r="V169" i="16"/>
  <c r="V170" i="16"/>
  <c r="V171" i="16"/>
  <c r="V172" i="16"/>
  <c r="V173" i="16"/>
  <c r="V174" i="16"/>
  <c r="V175" i="16"/>
  <c r="V176" i="16"/>
  <c r="V177" i="16"/>
  <c r="V178" i="16"/>
  <c r="V179" i="16"/>
  <c r="V180" i="16"/>
  <c r="V181" i="16"/>
  <c r="V182" i="16"/>
  <c r="V183" i="16"/>
  <c r="V184" i="16"/>
  <c r="V185" i="16"/>
  <c r="V186" i="16"/>
  <c r="V187" i="16"/>
  <c r="V188" i="16"/>
  <c r="V189" i="16"/>
  <c r="V190" i="16"/>
  <c r="V191" i="16"/>
  <c r="V192" i="16"/>
  <c r="V193" i="16"/>
  <c r="V194" i="16"/>
  <c r="V195" i="16"/>
  <c r="V196" i="16"/>
  <c r="V197" i="16"/>
  <c r="V198" i="16"/>
  <c r="V199" i="16"/>
  <c r="V200" i="16"/>
  <c r="V201" i="16"/>
  <c r="V202" i="16"/>
  <c r="V203" i="16"/>
  <c r="V204" i="16"/>
  <c r="V205" i="16"/>
  <c r="V206" i="16"/>
  <c r="V207" i="16"/>
  <c r="V208" i="16"/>
  <c r="V209" i="16"/>
  <c r="V210" i="16"/>
  <c r="V211" i="16"/>
  <c r="V212" i="16"/>
  <c r="V213" i="16"/>
  <c r="V214" i="16"/>
  <c r="V215" i="16"/>
  <c r="V216" i="16"/>
  <c r="V217" i="16"/>
  <c r="V218" i="16"/>
  <c r="V219" i="16"/>
  <c r="V220" i="16"/>
  <c r="V221" i="16"/>
  <c r="V222" i="16"/>
  <c r="V223" i="16"/>
  <c r="V224" i="16"/>
  <c r="V225" i="16"/>
  <c r="V226" i="16"/>
  <c r="V227" i="16"/>
  <c r="V228" i="16"/>
  <c r="V229" i="16"/>
  <c r="V230" i="16"/>
  <c r="V231" i="16"/>
  <c r="V232" i="16"/>
  <c r="V233" i="16"/>
  <c r="V234" i="16"/>
  <c r="V235" i="16"/>
  <c r="V236" i="16"/>
  <c r="V237" i="16"/>
  <c r="V238" i="16"/>
  <c r="V239" i="16"/>
  <c r="V240" i="16"/>
  <c r="V241" i="16"/>
  <c r="V242" i="16"/>
  <c r="V243" i="16"/>
  <c r="V244" i="16"/>
  <c r="V245" i="16"/>
  <c r="V246" i="16"/>
  <c r="V247" i="16"/>
  <c r="V248" i="16"/>
  <c r="V249" i="16"/>
  <c r="V250" i="16"/>
  <c r="V251" i="16"/>
  <c r="V252" i="16"/>
  <c r="V253" i="16"/>
  <c r="V254" i="16"/>
  <c r="V255" i="16"/>
  <c r="V256" i="16"/>
  <c r="V257" i="16"/>
  <c r="V258" i="16"/>
  <c r="V259" i="16"/>
  <c r="V260" i="16"/>
  <c r="V261" i="16"/>
  <c r="V262" i="16"/>
  <c r="V263" i="16"/>
  <c r="V264" i="16"/>
  <c r="V265" i="16"/>
  <c r="V266" i="16"/>
  <c r="V267" i="16"/>
  <c r="V268" i="16"/>
  <c r="V269" i="16"/>
  <c r="V270" i="16"/>
  <c r="V271" i="16"/>
  <c r="V272" i="16"/>
  <c r="V273" i="16"/>
  <c r="V274" i="16"/>
  <c r="V275" i="16"/>
  <c r="V276" i="16"/>
  <c r="V277" i="16"/>
  <c r="V278" i="16"/>
  <c r="V279" i="16"/>
  <c r="V280" i="16"/>
  <c r="V281" i="16"/>
  <c r="V282" i="16"/>
  <c r="V283" i="16"/>
  <c r="V284" i="16"/>
  <c r="V285" i="16"/>
  <c r="V286" i="16"/>
  <c r="V287" i="16"/>
  <c r="V288" i="16"/>
  <c r="V289" i="16"/>
  <c r="V290" i="16"/>
  <c r="V291" i="16"/>
  <c r="V292" i="16"/>
  <c r="V293" i="16"/>
  <c r="V294" i="16"/>
  <c r="V295" i="16"/>
  <c r="V296" i="16"/>
  <c r="V297" i="16"/>
  <c r="V298" i="16"/>
  <c r="V299" i="16"/>
  <c r="V300" i="16"/>
  <c r="V301" i="16"/>
  <c r="V302" i="16"/>
  <c r="V303" i="16"/>
  <c r="V304" i="16"/>
  <c r="V305" i="16"/>
  <c r="V306" i="16"/>
  <c r="V307" i="16"/>
  <c r="V308" i="16"/>
  <c r="V309" i="16"/>
  <c r="V310" i="16"/>
  <c r="V311" i="16"/>
  <c r="V312" i="16"/>
  <c r="V313" i="16"/>
  <c r="V314" i="16"/>
  <c r="V315" i="16"/>
  <c r="V316" i="16"/>
  <c r="V317" i="16"/>
  <c r="V318" i="16"/>
  <c r="V319" i="16"/>
  <c r="V320" i="16"/>
  <c r="V321" i="16"/>
  <c r="V322" i="16"/>
  <c r="V323" i="16"/>
  <c r="V324" i="16"/>
  <c r="V325" i="16"/>
  <c r="V326" i="16"/>
  <c r="V327" i="16"/>
  <c r="V328" i="16"/>
  <c r="V329" i="16"/>
  <c r="V330" i="16"/>
  <c r="V331" i="16"/>
  <c r="V332" i="16"/>
  <c r="V333" i="16"/>
  <c r="V334" i="16"/>
  <c r="V335" i="16"/>
  <c r="V336" i="16"/>
  <c r="V337" i="16"/>
  <c r="V338" i="16"/>
  <c r="V339" i="16"/>
  <c r="V340" i="16"/>
  <c r="V341" i="16"/>
  <c r="V342" i="16"/>
  <c r="V343" i="16"/>
  <c r="V344" i="16"/>
  <c r="V345" i="16"/>
  <c r="V346" i="16"/>
  <c r="V347" i="16"/>
  <c r="V348" i="16"/>
  <c r="V349" i="16"/>
  <c r="V350" i="16"/>
  <c r="V351" i="16"/>
  <c r="V352" i="16"/>
  <c r="V353" i="16"/>
  <c r="V354" i="16"/>
  <c r="V355" i="16"/>
  <c r="V356" i="16"/>
  <c r="V357" i="16"/>
  <c r="V358" i="16"/>
  <c r="V359" i="16"/>
  <c r="V360" i="16"/>
  <c r="V361" i="16"/>
  <c r="V362" i="16"/>
  <c r="V363" i="16"/>
  <c r="V364" i="16"/>
  <c r="V365" i="16"/>
  <c r="V366" i="16"/>
  <c r="V367" i="16"/>
  <c r="V368" i="16"/>
  <c r="V369" i="16"/>
  <c r="V370" i="16"/>
  <c r="V371" i="16"/>
  <c r="V372" i="16"/>
  <c r="V373" i="16"/>
  <c r="V374" i="16"/>
  <c r="V375" i="16"/>
  <c r="V376" i="16"/>
  <c r="V377" i="16"/>
  <c r="V378" i="16"/>
  <c r="V379" i="16"/>
  <c r="V380" i="16"/>
  <c r="V381" i="16"/>
  <c r="V382" i="16"/>
  <c r="V383" i="16"/>
  <c r="V384" i="16"/>
  <c r="V385" i="16"/>
  <c r="V386" i="16"/>
  <c r="V387" i="16"/>
  <c r="V388" i="16"/>
  <c r="V389" i="16"/>
  <c r="V390" i="16"/>
  <c r="V391" i="16"/>
  <c r="V392" i="16"/>
  <c r="V393" i="16"/>
  <c r="V394" i="16"/>
  <c r="V395" i="16"/>
  <c r="V396" i="16"/>
  <c r="V397" i="16"/>
  <c r="V398" i="16"/>
  <c r="V399" i="16"/>
  <c r="V400" i="16"/>
  <c r="V401" i="16"/>
  <c r="V402" i="16"/>
  <c r="V403" i="16"/>
  <c r="V404" i="16"/>
  <c r="V405" i="16"/>
  <c r="V406" i="16"/>
  <c r="V407" i="16"/>
  <c r="V408" i="16"/>
  <c r="V409" i="16"/>
  <c r="V410" i="16"/>
  <c r="V411" i="16"/>
  <c r="V412" i="16"/>
  <c r="V413" i="16"/>
  <c r="V414" i="16"/>
  <c r="V415" i="16"/>
  <c r="V416" i="16"/>
  <c r="V417" i="16"/>
  <c r="V418" i="16"/>
  <c r="V419" i="16"/>
  <c r="V420" i="16"/>
  <c r="V421" i="16"/>
  <c r="V422" i="16"/>
  <c r="V423" i="16"/>
  <c r="V424" i="16"/>
  <c r="V425" i="16"/>
  <c r="V426" i="16"/>
  <c r="V427" i="16"/>
  <c r="V428" i="16"/>
  <c r="V429" i="16"/>
  <c r="V430" i="16"/>
  <c r="V431" i="16"/>
  <c r="V432" i="16"/>
  <c r="V433" i="16"/>
  <c r="V434" i="16"/>
  <c r="V435" i="16"/>
  <c r="V436" i="16"/>
  <c r="V437" i="16"/>
  <c r="V438" i="16"/>
  <c r="V439" i="16"/>
  <c r="V440" i="16"/>
  <c r="V441" i="16"/>
  <c r="V442" i="16"/>
  <c r="V443" i="16"/>
  <c r="V444" i="16"/>
  <c r="V445" i="16"/>
  <c r="V446" i="16"/>
  <c r="V447" i="16"/>
  <c r="V448" i="16"/>
  <c r="V449" i="16"/>
  <c r="V450" i="16"/>
  <c r="V451" i="16"/>
  <c r="V452" i="16"/>
  <c r="V453" i="16"/>
  <c r="V454" i="16"/>
  <c r="V455" i="16"/>
  <c r="V456" i="16"/>
  <c r="V457" i="16"/>
  <c r="V458" i="16"/>
  <c r="V459" i="16"/>
  <c r="V460" i="16"/>
  <c r="V461" i="16"/>
  <c r="V462" i="16"/>
  <c r="V463" i="16"/>
  <c r="V464" i="16"/>
  <c r="V465" i="16"/>
  <c r="V466" i="16"/>
  <c r="V467" i="16"/>
  <c r="V468" i="16"/>
  <c r="V469" i="16"/>
  <c r="V470" i="16"/>
  <c r="V471" i="16"/>
  <c r="V472" i="16"/>
  <c r="V473" i="16"/>
  <c r="V474" i="16"/>
  <c r="V475" i="16"/>
  <c r="V476" i="16"/>
  <c r="V477" i="16"/>
  <c r="V478" i="16"/>
  <c r="V479" i="16"/>
  <c r="V480" i="16"/>
  <c r="V481" i="16"/>
  <c r="V482" i="16"/>
  <c r="V483" i="16"/>
  <c r="V484" i="16"/>
  <c r="V485" i="16"/>
  <c r="V486" i="16"/>
  <c r="V487" i="16"/>
  <c r="V488" i="16"/>
  <c r="V489" i="16"/>
  <c r="V490" i="16"/>
  <c r="V491" i="16"/>
  <c r="V492" i="16"/>
  <c r="V493" i="16"/>
  <c r="V494" i="16"/>
  <c r="V495" i="16"/>
  <c r="V496" i="16"/>
  <c r="V497" i="16"/>
  <c r="V498" i="16"/>
  <c r="V499" i="16"/>
  <c r="V500" i="16"/>
  <c r="V501" i="16"/>
  <c r="V502" i="16"/>
  <c r="V503" i="16"/>
  <c r="V504" i="16"/>
  <c r="V505" i="16"/>
  <c r="V506" i="16"/>
  <c r="V507" i="16"/>
  <c r="V508" i="16"/>
  <c r="V509" i="16"/>
  <c r="V510" i="16"/>
  <c r="V511" i="16"/>
  <c r="V512" i="16"/>
  <c r="V513" i="16"/>
  <c r="V514" i="16"/>
  <c r="V515" i="16"/>
  <c r="V516" i="16"/>
  <c r="V517" i="16"/>
  <c r="V518" i="16"/>
  <c r="V519" i="16"/>
  <c r="V520" i="16"/>
  <c r="V521" i="16"/>
  <c r="V522" i="16"/>
  <c r="V523" i="16"/>
  <c r="V524" i="16"/>
  <c r="V525" i="16"/>
  <c r="V526" i="16"/>
  <c r="V527" i="16"/>
  <c r="V528" i="16"/>
  <c r="V529" i="16"/>
  <c r="V530" i="16"/>
  <c r="V531" i="16"/>
  <c r="V532" i="16"/>
  <c r="V533" i="16"/>
  <c r="V534" i="16"/>
  <c r="V535" i="16"/>
  <c r="V536" i="16"/>
  <c r="V537" i="16"/>
  <c r="V538" i="16"/>
  <c r="V539" i="16"/>
  <c r="V540" i="16"/>
  <c r="V541" i="16"/>
  <c r="V542" i="16"/>
  <c r="V543" i="16"/>
  <c r="V544" i="16"/>
  <c r="V545" i="16"/>
  <c r="V546" i="16"/>
  <c r="V547" i="16"/>
  <c r="V548" i="16"/>
  <c r="V549" i="16"/>
  <c r="V550" i="16"/>
  <c r="V551" i="16"/>
  <c r="V552" i="16"/>
  <c r="V553" i="16"/>
  <c r="V554" i="16"/>
  <c r="V555" i="16"/>
  <c r="V556" i="16"/>
  <c r="V557" i="16"/>
  <c r="V558" i="16"/>
  <c r="V559" i="16"/>
  <c r="V560" i="16"/>
  <c r="V561" i="16"/>
  <c r="V562" i="16"/>
  <c r="V563" i="16"/>
  <c r="V564" i="16"/>
  <c r="V565" i="16"/>
  <c r="V566" i="16"/>
  <c r="V567" i="16"/>
  <c r="V568" i="16"/>
  <c r="V569" i="16"/>
  <c r="V570" i="16"/>
  <c r="V571" i="16"/>
  <c r="V572" i="16"/>
  <c r="V573" i="16"/>
  <c r="V574" i="16"/>
  <c r="V575" i="16"/>
  <c r="V576" i="16"/>
  <c r="V577" i="16"/>
  <c r="V578" i="16"/>
  <c r="V579" i="16"/>
  <c r="V580" i="16"/>
  <c r="V581" i="16"/>
  <c r="V582" i="16"/>
  <c r="V583" i="16"/>
  <c r="V584" i="16"/>
  <c r="V585" i="16"/>
  <c r="V586" i="16"/>
  <c r="V587" i="16"/>
  <c r="V588" i="16"/>
  <c r="V589" i="16"/>
  <c r="V590" i="16"/>
  <c r="V591" i="16"/>
  <c r="V592" i="16"/>
  <c r="V593" i="16"/>
  <c r="V594" i="16"/>
  <c r="V595" i="16"/>
  <c r="V596" i="16"/>
  <c r="V597" i="16"/>
  <c r="V598" i="16"/>
  <c r="V599" i="16"/>
  <c r="V600" i="16"/>
  <c r="V601" i="16"/>
  <c r="V602" i="16"/>
  <c r="V603" i="16"/>
  <c r="V604" i="16"/>
  <c r="V605" i="16"/>
  <c r="V606" i="16"/>
  <c r="V607" i="16"/>
  <c r="V608" i="16"/>
  <c r="V609" i="16"/>
  <c r="V610" i="16"/>
  <c r="V611" i="16"/>
  <c r="V612" i="16"/>
  <c r="V613" i="16"/>
  <c r="V614" i="16"/>
  <c r="V615" i="16"/>
  <c r="V616" i="16"/>
  <c r="V617" i="16"/>
  <c r="V618" i="16"/>
  <c r="V2" i="16"/>
  <c r="D8" i="7" l="1"/>
  <c r="G41" i="7"/>
  <c r="G15" i="7"/>
  <c r="A8" i="7"/>
  <c r="G26" i="13"/>
  <c r="G25" i="13"/>
  <c r="G24" i="13"/>
  <c r="G23" i="13"/>
  <c r="G22" i="13"/>
  <c r="E83" i="16"/>
  <c r="B83" i="16"/>
  <c r="E82" i="16"/>
  <c r="B82" i="16"/>
  <c r="E53" i="16"/>
  <c r="E52" i="16"/>
  <c r="E54" i="16" s="1"/>
  <c r="F53" i="16"/>
  <c r="F52" i="16"/>
  <c r="C53" i="16"/>
  <c r="C52" i="16"/>
  <c r="B53" i="16"/>
  <c r="B52" i="16"/>
  <c r="G106" i="17"/>
  <c r="G71" i="17"/>
  <c r="B54" i="16" l="1"/>
  <c r="F54" i="16"/>
  <c r="C54" i="16"/>
  <c r="B19" i="16"/>
  <c r="B87" i="16" s="1"/>
  <c r="E26" i="13" l="1"/>
  <c r="D26" i="13" l="1"/>
  <c r="E59" i="13"/>
  <c r="G46" i="13"/>
  <c r="G47" i="13"/>
  <c r="G48" i="13"/>
  <c r="G49" i="13"/>
  <c r="G50" i="13"/>
  <c r="B3" i="5"/>
  <c r="J46" i="17" l="1"/>
  <c r="J47" i="17"/>
  <c r="A46" i="17"/>
  <c r="A47" i="17" s="1"/>
  <c r="J48" i="17" l="1"/>
  <c r="A48" i="17"/>
  <c r="A49" i="17" s="1"/>
  <c r="J49" i="17"/>
  <c r="J50" i="17" l="1"/>
  <c r="A50" i="17"/>
  <c r="A51" i="17" s="1"/>
  <c r="J51" i="17"/>
  <c r="J56" i="17" l="1"/>
  <c r="J55" i="17"/>
  <c r="J54" i="17"/>
  <c r="J53" i="17"/>
  <c r="J52" i="17"/>
  <c r="J45" i="17"/>
  <c r="J44" i="17"/>
  <c r="J43" i="17"/>
  <c r="J42" i="17"/>
  <c r="J41" i="17"/>
  <c r="J40" i="17"/>
  <c r="J39" i="17"/>
  <c r="J38" i="17"/>
  <c r="J37" i="17"/>
  <c r="J36" i="17"/>
  <c r="J35" i="17"/>
  <c r="J34" i="17"/>
  <c r="J33" i="17"/>
  <c r="J32" i="17"/>
  <c r="J31" i="17"/>
  <c r="J30" i="17"/>
  <c r="J29" i="17"/>
  <c r="J28" i="17"/>
  <c r="J27" i="17"/>
  <c r="J26" i="17"/>
  <c r="A31" i="17" l="1"/>
  <c r="A32" i="17" s="1"/>
  <c r="J128" i="17"/>
  <c r="J129" i="17"/>
  <c r="J112" i="17"/>
  <c r="J113" i="17"/>
  <c r="A96" i="17"/>
  <c r="A97" i="17" s="1"/>
  <c r="A98" i="17" s="1"/>
  <c r="H27" i="7" l="1"/>
  <c r="H24" i="7" l="1"/>
  <c r="H33" i="7"/>
  <c r="H29" i="7"/>
  <c r="E118" i="17"/>
  <c r="D118" i="17"/>
  <c r="J115" i="17"/>
  <c r="J116" i="17"/>
  <c r="H38" i="7" l="1"/>
  <c r="D27" i="7" s="1"/>
  <c r="D179" i="17"/>
  <c r="G179" i="17"/>
  <c r="G181" i="17" s="1"/>
  <c r="G118" i="17"/>
  <c r="D106" i="17"/>
  <c r="D71" i="17"/>
  <c r="B3" i="12" l="1"/>
  <c r="J67" i="17" l="1"/>
  <c r="J68" i="17"/>
  <c r="G32" i="13" l="1"/>
  <c r="G33" i="13"/>
  <c r="G31" i="13"/>
  <c r="A38" i="13"/>
  <c r="A39" i="13" s="1"/>
  <c r="A40" i="13" s="1"/>
  <c r="A41" i="13" s="1"/>
  <c r="A42" i="13" s="1"/>
  <c r="A43" i="13" s="1"/>
  <c r="A44" i="13" s="1"/>
  <c r="A45" i="13" s="1"/>
  <c r="A46" i="13" s="1"/>
  <c r="A47" i="13" s="1"/>
  <c r="I123" i="12"/>
  <c r="H123" i="12"/>
  <c r="D58" i="7" s="1"/>
  <c r="G123" i="12"/>
  <c r="I134" i="12"/>
  <c r="H134" i="12"/>
  <c r="D59" i="7" s="1"/>
  <c r="G134" i="12"/>
  <c r="I143" i="12"/>
  <c r="H143" i="12"/>
  <c r="D60" i="7" s="1"/>
  <c r="G143" i="12"/>
  <c r="I148" i="12"/>
  <c r="H148" i="12"/>
  <c r="D62" i="7" s="1"/>
  <c r="G148" i="12"/>
  <c r="I153" i="12"/>
  <c r="H153" i="12"/>
  <c r="D63" i="7" s="1"/>
  <c r="G153" i="12"/>
  <c r="I158" i="12"/>
  <c r="H158" i="12"/>
  <c r="D64" i="7" s="1"/>
  <c r="G158" i="12"/>
  <c r="I164" i="12"/>
  <c r="H164" i="12"/>
  <c r="D65" i="7" s="1"/>
  <c r="G164" i="12"/>
  <c r="I178" i="12"/>
  <c r="H178" i="12"/>
  <c r="D66" i="7" s="1"/>
  <c r="G178" i="12"/>
  <c r="F178" i="12"/>
  <c r="F164" i="12"/>
  <c r="F158" i="12"/>
  <c r="F153" i="12"/>
  <c r="F148" i="12"/>
  <c r="F143" i="12"/>
  <c r="F134" i="12"/>
  <c r="F123" i="12"/>
  <c r="I110" i="12"/>
  <c r="H110" i="12"/>
  <c r="D57" i="7" s="1"/>
  <c r="G110" i="12"/>
  <c r="F110" i="12"/>
  <c r="I101" i="12"/>
  <c r="H101" i="12"/>
  <c r="D44" i="7" s="1"/>
  <c r="G101" i="12"/>
  <c r="F101" i="12"/>
  <c r="I67" i="12"/>
  <c r="H67" i="12"/>
  <c r="D39" i="7" s="1"/>
  <c r="G67" i="12"/>
  <c r="F67" i="12"/>
  <c r="I56" i="12"/>
  <c r="H56" i="12"/>
  <c r="G56" i="12"/>
  <c r="F56" i="12"/>
  <c r="J64" i="17"/>
  <c r="J65" i="17"/>
  <c r="J66" i="17"/>
  <c r="J62" i="17"/>
  <c r="J63" i="17"/>
  <c r="J69" i="17"/>
  <c r="J70" i="17"/>
  <c r="J61" i="17"/>
  <c r="J59" i="17"/>
  <c r="A58" i="17"/>
  <c r="A59" i="17" s="1"/>
  <c r="A60" i="17" s="1"/>
  <c r="A61" i="17" s="1"/>
  <c r="A62" i="17" s="1"/>
  <c r="A63" i="17" s="1"/>
  <c r="A64" i="17" s="1"/>
  <c r="A65" i="17" s="1"/>
  <c r="A104" i="17"/>
  <c r="A105" i="17" s="1"/>
  <c r="J75" i="17"/>
  <c r="J60" i="17"/>
  <c r="J58" i="17"/>
  <c r="A122" i="17"/>
  <c r="A123" i="17" s="1"/>
  <c r="A124" i="17" s="1"/>
  <c r="A125" i="17" s="1"/>
  <c r="A126" i="17" s="1"/>
  <c r="A127" i="17" s="1"/>
  <c r="A110" i="17"/>
  <c r="A111" i="17" s="1"/>
  <c r="A48" i="13" l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128" i="17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12" i="17"/>
  <c r="A113" i="17" s="1"/>
  <c r="A114" i="17" s="1"/>
  <c r="A115" i="17" s="1"/>
  <c r="A116" i="17" s="1"/>
  <c r="A117" i="17" s="1"/>
  <c r="I179" i="12"/>
  <c r="D68" i="7" s="1"/>
  <c r="F179" i="12"/>
  <c r="G179" i="12"/>
  <c r="H179" i="12"/>
  <c r="D38" i="7"/>
  <c r="D61" i="7"/>
  <c r="A66" i="17"/>
  <c r="A67" i="17" l="1"/>
  <c r="A68" i="17" s="1"/>
  <c r="A69" i="17" s="1"/>
  <c r="A70" i="17" s="1"/>
  <c r="K107" i="16" l="1"/>
  <c r="K106" i="16"/>
  <c r="K102" i="16"/>
  <c r="K100" i="16"/>
  <c r="K99" i="16"/>
  <c r="B107" i="16"/>
  <c r="B106" i="16"/>
  <c r="B102" i="16"/>
  <c r="B101" i="16"/>
  <c r="C3" i="13"/>
  <c r="F15" i="7"/>
  <c r="K108" i="16" l="1"/>
  <c r="K98" i="16" l="1"/>
  <c r="B20" i="16"/>
  <c r="K112" i="16"/>
  <c r="B3" i="11"/>
  <c r="C3" i="10"/>
  <c r="C11" i="7"/>
  <c r="G23" i="7" s="1"/>
  <c r="C12" i="7"/>
  <c r="C13" i="7"/>
  <c r="G27" i="7" s="1"/>
  <c r="G29" i="7" s="1"/>
  <c r="C14" i="7"/>
  <c r="G35" i="7" s="1"/>
  <c r="D3" i="17"/>
  <c r="J162" i="17"/>
  <c r="J163" i="17"/>
  <c r="J164" i="17"/>
  <c r="J165" i="17"/>
  <c r="J166" i="17"/>
  <c r="J167" i="17"/>
  <c r="J168" i="17"/>
  <c r="J169" i="17"/>
  <c r="J170" i="17"/>
  <c r="J171" i="17"/>
  <c r="J172" i="17"/>
  <c r="J173" i="17"/>
  <c r="J174" i="17"/>
  <c r="J175" i="17"/>
  <c r="J176" i="17"/>
  <c r="J177" i="17"/>
  <c r="J110" i="17"/>
  <c r="J111" i="17"/>
  <c r="K105" i="16"/>
  <c r="B100" i="16"/>
  <c r="B108" i="16"/>
  <c r="B105" i="16"/>
  <c r="B99" i="16"/>
  <c r="K113" i="16"/>
  <c r="J121" i="17"/>
  <c r="J122" i="17"/>
  <c r="J123" i="17"/>
  <c r="J124" i="17"/>
  <c r="J125" i="17"/>
  <c r="J126" i="17"/>
  <c r="J127" i="17"/>
  <c r="J130" i="17"/>
  <c r="J131" i="17"/>
  <c r="J132" i="17"/>
  <c r="J133" i="17"/>
  <c r="J134" i="17"/>
  <c r="J135" i="17"/>
  <c r="J136" i="17"/>
  <c r="J137" i="17"/>
  <c r="J138" i="17"/>
  <c r="J139" i="17"/>
  <c r="J161" i="17"/>
  <c r="J178" i="17"/>
  <c r="J109" i="17"/>
  <c r="J114" i="17"/>
  <c r="J117" i="17"/>
  <c r="J25" i="17"/>
  <c r="J57" i="17"/>
  <c r="H179" i="17"/>
  <c r="H118" i="17"/>
  <c r="H71" i="17"/>
  <c r="E71" i="17"/>
  <c r="E179" i="17"/>
  <c r="J74" i="17"/>
  <c r="J103" i="17"/>
  <c r="J104" i="17"/>
  <c r="J105" i="17"/>
  <c r="H106" i="17"/>
  <c r="E106" i="17"/>
  <c r="L3" i="16"/>
  <c r="L4" i="16" s="1"/>
  <c r="L5" i="16" s="1"/>
  <c r="L6" i="16" s="1"/>
  <c r="L7" i="16" s="1"/>
  <c r="L8" i="16" s="1"/>
  <c r="L9" i="16" s="1"/>
  <c r="L13" i="16" s="1"/>
  <c r="L14" i="16" s="1"/>
  <c r="L15" i="16" s="1"/>
  <c r="L16" i="16" s="1"/>
  <c r="L17" i="16" s="1"/>
  <c r="L18" i="16" s="1"/>
  <c r="L19" i="16" s="1"/>
  <c r="L20" i="16" s="1"/>
  <c r="L21" i="16" s="1"/>
  <c r="L22" i="16" s="1"/>
  <c r="L23" i="16" s="1"/>
  <c r="L24" i="16" s="1"/>
  <c r="L27" i="16" s="1"/>
  <c r="L28" i="16" s="1"/>
  <c r="L29" i="16" s="1"/>
  <c r="L30" i="16" s="1"/>
  <c r="L31" i="16" s="1"/>
  <c r="L32" i="16" s="1"/>
  <c r="L33" i="16" s="1"/>
  <c r="L34" i="16" s="1"/>
  <c r="L35" i="16" s="1"/>
  <c r="K101" i="16"/>
  <c r="G38" i="13"/>
  <c r="G39" i="13"/>
  <c r="G40" i="13"/>
  <c r="G41" i="13"/>
  <c r="G42" i="13"/>
  <c r="G43" i="13"/>
  <c r="G44" i="13"/>
  <c r="G45" i="13"/>
  <c r="G29" i="13"/>
  <c r="G30" i="13"/>
  <c r="G37" i="13"/>
  <c r="G51" i="13"/>
  <c r="G52" i="13"/>
  <c r="G53" i="13"/>
  <c r="G54" i="13"/>
  <c r="G55" i="13"/>
  <c r="G56" i="13"/>
  <c r="G57" i="13"/>
  <c r="G58" i="13"/>
  <c r="G21" i="13"/>
  <c r="D37" i="7"/>
  <c r="D43" i="7"/>
  <c r="D86" i="7"/>
  <c r="E34" i="13"/>
  <c r="F59" i="13"/>
  <c r="D59" i="13"/>
  <c r="F34" i="13"/>
  <c r="D34" i="13"/>
  <c r="F26" i="13"/>
  <c r="A30" i="13"/>
  <c r="A31" i="13" s="1"/>
  <c r="A32" i="13" s="1"/>
  <c r="A33" i="13" s="1"/>
  <c r="A22" i="13"/>
  <c r="A23" i="13" s="1"/>
  <c r="A24" i="13" s="1"/>
  <c r="A25" i="13" s="1"/>
  <c r="H22" i="12"/>
  <c r="H21" i="12"/>
  <c r="A25" i="10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12" i="10"/>
  <c r="A13" i="10" s="1"/>
  <c r="A14" i="10" s="1"/>
  <c r="A15" i="10" s="1"/>
  <c r="A16" i="10" s="1"/>
  <c r="A17" i="10" s="1"/>
  <c r="A18" i="10" s="1"/>
  <c r="A19" i="10" s="1"/>
  <c r="A20" i="10" s="1"/>
  <c r="G32" i="7" l="1"/>
  <c r="G33" i="7" s="1"/>
  <c r="G40" i="7"/>
  <c r="B21" i="16"/>
  <c r="B84" i="16" s="1"/>
  <c r="B85" i="16" s="1"/>
  <c r="E84" i="16"/>
  <c r="E85" i="16" s="1"/>
  <c r="L41" i="16"/>
  <c r="L42" i="16" s="1"/>
  <c r="L43" i="16" s="1"/>
  <c r="L44" i="16" s="1"/>
  <c r="L46" i="16" s="1"/>
  <c r="L47" i="16" s="1"/>
  <c r="L48" i="16" s="1"/>
  <c r="L49" i="16" s="1"/>
  <c r="L50" i="16" s="1"/>
  <c r="L51" i="16" s="1"/>
  <c r="L52" i="16" s="1"/>
  <c r="L55" i="16" s="1"/>
  <c r="L56" i="16" s="1"/>
  <c r="L57" i="16" s="1"/>
  <c r="L58" i="16" s="1"/>
  <c r="L59" i="16" s="1"/>
  <c r="L60" i="16" s="1"/>
  <c r="L61" i="16" s="1"/>
  <c r="L62" i="16" s="1"/>
  <c r="L63" i="16" s="1"/>
  <c r="L68" i="16" s="1"/>
  <c r="L69" i="16" s="1"/>
  <c r="L70" i="16" s="1"/>
  <c r="L71" i="16" s="1"/>
  <c r="L72" i="16" s="1"/>
  <c r="L73" i="16" s="1"/>
  <c r="L76" i="16" s="1"/>
  <c r="L77" i="16" s="1"/>
  <c r="L78" i="16" s="1"/>
  <c r="L79" i="16" s="1"/>
  <c r="L80" i="16" s="1"/>
  <c r="L81" i="16" s="1"/>
  <c r="L82" i="16" s="1"/>
  <c r="L83" i="16" s="1"/>
  <c r="L84" i="16" s="1"/>
  <c r="L85" i="16" s="1"/>
  <c r="L86" i="16" s="1"/>
  <c r="L87" i="16" s="1"/>
  <c r="L88" i="16" s="1"/>
  <c r="L89" i="16" s="1"/>
  <c r="L90" i="16" s="1"/>
  <c r="L91" i="16" s="1"/>
  <c r="L94" i="16" s="1"/>
  <c r="L98" i="16" s="1"/>
  <c r="L101" i="16" s="1"/>
  <c r="L102" i="16" s="1"/>
  <c r="L103" i="16" s="1"/>
  <c r="L104" i="16" s="1"/>
  <c r="L105" i="16" s="1"/>
  <c r="L106" i="16" s="1"/>
  <c r="L107" i="16" s="1"/>
  <c r="L108" i="16" s="1"/>
  <c r="L109" i="16" s="1"/>
  <c r="L110" i="16" s="1"/>
  <c r="L113" i="16" s="1"/>
  <c r="L114" i="16" s="1"/>
  <c r="L115" i="16" s="1"/>
  <c r="L116" i="16" s="1"/>
  <c r="L117" i="16" s="1"/>
  <c r="L118" i="16" s="1"/>
  <c r="L119" i="16" s="1"/>
  <c r="L120" i="16" s="1"/>
  <c r="L121" i="16" s="1"/>
  <c r="L122" i="16" s="1"/>
  <c r="L123" i="16" s="1"/>
  <c r="L124" i="16" s="1"/>
  <c r="L125" i="16" s="1"/>
  <c r="L126" i="16" s="1"/>
  <c r="L127" i="16" s="1"/>
  <c r="L128" i="16" s="1"/>
  <c r="L129" i="16" s="1"/>
  <c r="L130" i="16" s="1"/>
  <c r="L131" i="16" s="1"/>
  <c r="L132" i="16" s="1"/>
  <c r="L133" i="16" s="1"/>
  <c r="L134" i="16" s="1"/>
  <c r="L135" i="16" s="1"/>
  <c r="L136" i="16" s="1"/>
  <c r="L137" i="16" s="1"/>
  <c r="L138" i="16" s="1"/>
  <c r="L139" i="16" s="1"/>
  <c r="L140" i="16" s="1"/>
  <c r="L141" i="16" s="1"/>
  <c r="L142" i="16" s="1"/>
  <c r="L143" i="16" s="1"/>
  <c r="L144" i="16" s="1"/>
  <c r="L145" i="16" s="1"/>
  <c r="L146" i="16" s="1"/>
  <c r="L147" i="16" s="1"/>
  <c r="L148" i="16" s="1"/>
  <c r="L149" i="16" s="1"/>
  <c r="L150" i="16" s="1"/>
  <c r="L154" i="16" s="1"/>
  <c r="L157" i="16" s="1"/>
  <c r="L160" i="16" s="1"/>
  <c r="L161" i="16" s="1"/>
  <c r="L162" i="16" s="1"/>
  <c r="L163" i="16" s="1"/>
  <c r="L164" i="16" s="1"/>
  <c r="L165" i="16" s="1"/>
  <c r="L168" i="16" s="1"/>
  <c r="L169" i="16" s="1"/>
  <c r="L173" i="16" s="1"/>
  <c r="L174" i="16" s="1"/>
  <c r="L175" i="16" s="1"/>
  <c r="L176" i="16" s="1"/>
  <c r="L177" i="16" s="1"/>
  <c r="L182" i="16" s="1"/>
  <c r="L183" i="16" s="1"/>
  <c r="L184" i="16" s="1"/>
  <c r="L185" i="16" s="1"/>
  <c r="L186" i="16" s="1"/>
  <c r="L187" i="16" s="1"/>
  <c r="L188" i="16" s="1"/>
  <c r="L189" i="16" s="1"/>
  <c r="L190" i="16" s="1"/>
  <c r="L191" i="16" s="1"/>
  <c r="L192" i="16" s="1"/>
  <c r="L193" i="16" s="1"/>
  <c r="L194" i="16" s="1"/>
  <c r="L195" i="16" s="1"/>
  <c r="L196" i="16" s="1"/>
  <c r="L197" i="16" s="1"/>
  <c r="L198" i="16" s="1"/>
  <c r="L199" i="16" s="1"/>
  <c r="L200" i="16" s="1"/>
  <c r="L201" i="16" s="1"/>
  <c r="L202" i="16" s="1"/>
  <c r="L203" i="16" s="1"/>
  <c r="L204" i="16" s="1"/>
  <c r="L205" i="16" s="1"/>
  <c r="L206" i="16" s="1"/>
  <c r="L207" i="16" s="1"/>
  <c r="L208" i="16" s="1"/>
  <c r="L209" i="16" s="1"/>
  <c r="L210" i="16" s="1"/>
  <c r="L211" i="16" s="1"/>
  <c r="L212" i="16" s="1"/>
  <c r="L213" i="16" s="1"/>
  <c r="L214" i="16" s="1"/>
  <c r="L215" i="16" s="1"/>
  <c r="L216" i="16" s="1"/>
  <c r="L217" i="16" s="1"/>
  <c r="L218" i="16" s="1"/>
  <c r="L219" i="16" s="1"/>
  <c r="L220" i="16" s="1"/>
  <c r="L221" i="16" s="1"/>
  <c r="L222" i="16" s="1"/>
  <c r="L223" i="16" s="1"/>
  <c r="L224" i="16" s="1"/>
  <c r="L225" i="16" s="1"/>
  <c r="L226" i="16" s="1"/>
  <c r="L227" i="16" s="1"/>
  <c r="L228" i="16" s="1"/>
  <c r="L229" i="16" s="1"/>
  <c r="L230" i="16" s="1"/>
  <c r="L231" i="16" s="1"/>
  <c r="L232" i="16" s="1"/>
  <c r="L233" i="16" s="1"/>
  <c r="L234" i="16" s="1"/>
  <c r="L235" i="16" s="1"/>
  <c r="L236" i="16" s="1"/>
  <c r="L237" i="16" s="1"/>
  <c r="L238" i="16" s="1"/>
  <c r="L239" i="16" s="1"/>
  <c r="L240" i="16" s="1"/>
  <c r="L241" i="16" s="1"/>
  <c r="L242" i="16" s="1"/>
  <c r="L243" i="16" s="1"/>
  <c r="L244" i="16" s="1"/>
  <c r="L245" i="16" s="1"/>
  <c r="L246" i="16" s="1"/>
  <c r="L247" i="16" s="1"/>
  <c r="L248" i="16" s="1"/>
  <c r="L249" i="16" s="1"/>
  <c r="L250" i="16" s="1"/>
  <c r="L251" i="16" s="1"/>
  <c r="L252" i="16" s="1"/>
  <c r="L253" i="16" s="1"/>
  <c r="L254" i="16" s="1"/>
  <c r="L255" i="16" s="1"/>
  <c r="L256" i="16" s="1"/>
  <c r="L257" i="16" s="1"/>
  <c r="L258" i="16" s="1"/>
  <c r="L259" i="16" s="1"/>
  <c r="L260" i="16" s="1"/>
  <c r="L261" i="16" s="1"/>
  <c r="L262" i="16" s="1"/>
  <c r="L263" i="16" s="1"/>
  <c r="L264" i="16" s="1"/>
  <c r="L265" i="16" s="1"/>
  <c r="L266" i="16" s="1"/>
  <c r="L267" i="16" s="1"/>
  <c r="L268" i="16" s="1"/>
  <c r="L269" i="16" s="1"/>
  <c r="L270" i="16" s="1"/>
  <c r="L271" i="16" s="1"/>
  <c r="L272" i="16" s="1"/>
  <c r="L273" i="16" s="1"/>
  <c r="L274" i="16" s="1"/>
  <c r="L275" i="16" s="1"/>
  <c r="L276" i="16" s="1"/>
  <c r="L277" i="16" s="1"/>
  <c r="L278" i="16" s="1"/>
  <c r="L279" i="16" s="1"/>
  <c r="L280" i="16" s="1"/>
  <c r="L281" i="16" s="1"/>
  <c r="L282" i="16" s="1"/>
  <c r="L283" i="16" s="1"/>
  <c r="L284" i="16" s="1"/>
  <c r="L285" i="16" s="1"/>
  <c r="L286" i="16" s="1"/>
  <c r="L287" i="16" s="1"/>
  <c r="L288" i="16" s="1"/>
  <c r="L289" i="16" s="1"/>
  <c r="L290" i="16" s="1"/>
  <c r="L291" i="16" s="1"/>
  <c r="L292" i="16" s="1"/>
  <c r="L293" i="16" s="1"/>
  <c r="L294" i="16" s="1"/>
  <c r="L295" i="16" s="1"/>
  <c r="L296" i="16" s="1"/>
  <c r="L297" i="16" s="1"/>
  <c r="L298" i="16" s="1"/>
  <c r="L299" i="16" s="1"/>
  <c r="L300" i="16" s="1"/>
  <c r="L301" i="16" s="1"/>
  <c r="L302" i="16" s="1"/>
  <c r="L303" i="16" s="1"/>
  <c r="L304" i="16" s="1"/>
  <c r="L305" i="16" s="1"/>
  <c r="L306" i="16" s="1"/>
  <c r="L307" i="16" s="1"/>
  <c r="L308" i="16" s="1"/>
  <c r="L309" i="16" s="1"/>
  <c r="L310" i="16" s="1"/>
  <c r="L311" i="16" s="1"/>
  <c r="L312" i="16" s="1"/>
  <c r="L313" i="16" s="1"/>
  <c r="L314" i="16" s="1"/>
  <c r="L315" i="16" s="1"/>
  <c r="L316" i="16" s="1"/>
  <c r="L317" i="16" s="1"/>
  <c r="L318" i="16" s="1"/>
  <c r="L319" i="16" s="1"/>
  <c r="L320" i="16" s="1"/>
  <c r="L321" i="16" s="1"/>
  <c r="L322" i="16" s="1"/>
  <c r="L323" i="16" s="1"/>
  <c r="L324" i="16" s="1"/>
  <c r="L325" i="16" s="1"/>
  <c r="L326" i="16" s="1"/>
  <c r="L327" i="16" s="1"/>
  <c r="L328" i="16" s="1"/>
  <c r="L329" i="16" s="1"/>
  <c r="L330" i="16" s="1"/>
  <c r="L331" i="16" s="1"/>
  <c r="L332" i="16" s="1"/>
  <c r="L333" i="16" s="1"/>
  <c r="L334" i="16" s="1"/>
  <c r="L335" i="16" s="1"/>
  <c r="L336" i="16" s="1"/>
  <c r="L337" i="16" s="1"/>
  <c r="L338" i="16" s="1"/>
  <c r="L339" i="16" s="1"/>
  <c r="L340" i="16" s="1"/>
  <c r="L341" i="16" s="1"/>
  <c r="L342" i="16" s="1"/>
  <c r="L343" i="16" s="1"/>
  <c r="L344" i="16" s="1"/>
  <c r="L345" i="16" s="1"/>
  <c r="L346" i="16" s="1"/>
  <c r="L347" i="16" s="1"/>
  <c r="L348" i="16" s="1"/>
  <c r="L349" i="16" s="1"/>
  <c r="L350" i="16" s="1"/>
  <c r="L351" i="16" s="1"/>
  <c r="L352" i="16" s="1"/>
  <c r="L353" i="16" s="1"/>
  <c r="L354" i="16" s="1"/>
  <c r="L355" i="16" s="1"/>
  <c r="L356" i="16" s="1"/>
  <c r="L357" i="16" s="1"/>
  <c r="L358" i="16" s="1"/>
  <c r="L359" i="16" s="1"/>
  <c r="L360" i="16" s="1"/>
  <c r="L361" i="16" s="1"/>
  <c r="L362" i="16" s="1"/>
  <c r="L363" i="16" s="1"/>
  <c r="L364" i="16" s="1"/>
  <c r="L365" i="16" s="1"/>
  <c r="L366" i="16" s="1"/>
  <c r="L367" i="16" s="1"/>
  <c r="L368" i="16" s="1"/>
  <c r="L369" i="16" s="1"/>
  <c r="L370" i="16" s="1"/>
  <c r="L371" i="16" s="1"/>
  <c r="L372" i="16" s="1"/>
  <c r="L373" i="16" s="1"/>
  <c r="L374" i="16" s="1"/>
  <c r="L375" i="16" s="1"/>
  <c r="L376" i="16" s="1"/>
  <c r="L377" i="16" s="1"/>
  <c r="L378" i="16" s="1"/>
  <c r="L379" i="16" s="1"/>
  <c r="L380" i="16" s="1"/>
  <c r="L381" i="16" s="1"/>
  <c r="L382" i="16" s="1"/>
  <c r="L383" i="16" s="1"/>
  <c r="L384" i="16" s="1"/>
  <c r="L385" i="16" s="1"/>
  <c r="L386" i="16" s="1"/>
  <c r="L387" i="16" s="1"/>
  <c r="L388" i="16" s="1"/>
  <c r="L389" i="16" s="1"/>
  <c r="L390" i="16" s="1"/>
  <c r="L391" i="16" s="1"/>
  <c r="L392" i="16" s="1"/>
  <c r="L393" i="16" s="1"/>
  <c r="L394" i="16" s="1"/>
  <c r="L395" i="16" s="1"/>
  <c r="L396" i="16" s="1"/>
  <c r="L397" i="16" s="1"/>
  <c r="L398" i="16" s="1"/>
  <c r="L399" i="16" s="1"/>
  <c r="L400" i="16" s="1"/>
  <c r="L401" i="16" s="1"/>
  <c r="L402" i="16" s="1"/>
  <c r="L403" i="16" s="1"/>
  <c r="L404" i="16" s="1"/>
  <c r="L405" i="16" s="1"/>
  <c r="L406" i="16" s="1"/>
  <c r="L407" i="16" s="1"/>
  <c r="L408" i="16" s="1"/>
  <c r="L409" i="16" s="1"/>
  <c r="L410" i="16" s="1"/>
  <c r="L411" i="16" s="1"/>
  <c r="L412" i="16" s="1"/>
  <c r="L413" i="16" s="1"/>
  <c r="L414" i="16" s="1"/>
  <c r="L415" i="16" s="1"/>
  <c r="L416" i="16" s="1"/>
  <c r="L417" i="16" s="1"/>
  <c r="L418" i="16" s="1"/>
  <c r="L419" i="16" s="1"/>
  <c r="L420" i="16" s="1"/>
  <c r="L421" i="16" s="1"/>
  <c r="L422" i="16" s="1"/>
  <c r="L423" i="16" s="1"/>
  <c r="L424" i="16" s="1"/>
  <c r="L425" i="16" s="1"/>
  <c r="L426" i="16" s="1"/>
  <c r="L427" i="16" s="1"/>
  <c r="L428" i="16" s="1"/>
  <c r="L429" i="16" s="1"/>
  <c r="L430" i="16" s="1"/>
  <c r="L431" i="16" s="1"/>
  <c r="L432" i="16" s="1"/>
  <c r="L433" i="16" s="1"/>
  <c r="L434" i="16" s="1"/>
  <c r="L435" i="16" s="1"/>
  <c r="L436" i="16" s="1"/>
  <c r="L437" i="16" s="1"/>
  <c r="L438" i="16" s="1"/>
  <c r="L439" i="16" s="1"/>
  <c r="L440" i="16" s="1"/>
  <c r="L441" i="16" s="1"/>
  <c r="L442" i="16" s="1"/>
  <c r="L443" i="16" s="1"/>
  <c r="L444" i="16" s="1"/>
  <c r="L445" i="16" s="1"/>
  <c r="L446" i="16" s="1"/>
  <c r="L447" i="16" s="1"/>
  <c r="L448" i="16" s="1"/>
  <c r="L449" i="16" s="1"/>
  <c r="L450" i="16" s="1"/>
  <c r="L451" i="16" s="1"/>
  <c r="L452" i="16" s="1"/>
  <c r="L453" i="16" s="1"/>
  <c r="L454" i="16" s="1"/>
  <c r="L455" i="16" s="1"/>
  <c r="L456" i="16" s="1"/>
  <c r="L457" i="16" s="1"/>
  <c r="L458" i="16" s="1"/>
  <c r="L459" i="16" s="1"/>
  <c r="L460" i="16" s="1"/>
  <c r="L461" i="16" s="1"/>
  <c r="L462" i="16" s="1"/>
  <c r="L463" i="16" s="1"/>
  <c r="L464" i="16" s="1"/>
  <c r="L465" i="16" s="1"/>
  <c r="L466" i="16" s="1"/>
  <c r="L467" i="16" s="1"/>
  <c r="L468" i="16" s="1"/>
  <c r="L469" i="16" s="1"/>
  <c r="L470" i="16" s="1"/>
  <c r="L471" i="16" s="1"/>
  <c r="L472" i="16" s="1"/>
  <c r="L473" i="16" s="1"/>
  <c r="L474" i="16" s="1"/>
  <c r="L475" i="16" s="1"/>
  <c r="L476" i="16" s="1"/>
  <c r="L477" i="16" s="1"/>
  <c r="L478" i="16" s="1"/>
  <c r="L479" i="16" s="1"/>
  <c r="L480" i="16" s="1"/>
  <c r="L481" i="16" s="1"/>
  <c r="L482" i="16" s="1"/>
  <c r="L483" i="16" s="1"/>
  <c r="L484" i="16" s="1"/>
  <c r="L485" i="16" s="1"/>
  <c r="L486" i="16" s="1"/>
  <c r="L487" i="16" s="1"/>
  <c r="L488" i="16" s="1"/>
  <c r="L489" i="16" s="1"/>
  <c r="L490" i="16" s="1"/>
  <c r="L491" i="16" s="1"/>
  <c r="L492" i="16" s="1"/>
  <c r="L493" i="16" s="1"/>
  <c r="L494" i="16" s="1"/>
  <c r="L495" i="16" s="1"/>
  <c r="L496" i="16" s="1"/>
  <c r="L497" i="16" s="1"/>
  <c r="L498" i="16" s="1"/>
  <c r="L499" i="16" s="1"/>
  <c r="L500" i="16" s="1"/>
  <c r="L501" i="16" s="1"/>
  <c r="L502" i="16" s="1"/>
  <c r="L503" i="16" s="1"/>
  <c r="L504" i="16" s="1"/>
  <c r="L505" i="16" s="1"/>
  <c r="L506" i="16" s="1"/>
  <c r="L507" i="16" s="1"/>
  <c r="L508" i="16" s="1"/>
  <c r="L509" i="16" s="1"/>
  <c r="L510" i="16" s="1"/>
  <c r="L511" i="16" s="1"/>
  <c r="L512" i="16" s="1"/>
  <c r="L513" i="16" s="1"/>
  <c r="L514" i="16" s="1"/>
  <c r="L515" i="16" s="1"/>
  <c r="L516" i="16" s="1"/>
  <c r="L517" i="16" s="1"/>
  <c r="L518" i="16" s="1"/>
  <c r="L519" i="16" s="1"/>
  <c r="L520" i="16" s="1"/>
  <c r="L521" i="16" s="1"/>
  <c r="L522" i="16" s="1"/>
  <c r="L523" i="16" s="1"/>
  <c r="L524" i="16" s="1"/>
  <c r="L525" i="16" s="1"/>
  <c r="L526" i="16" s="1"/>
  <c r="L527" i="16" s="1"/>
  <c r="L528" i="16" s="1"/>
  <c r="L529" i="16" s="1"/>
  <c r="L530" i="16" s="1"/>
  <c r="L531" i="16" s="1"/>
  <c r="L532" i="16" s="1"/>
  <c r="L533" i="16" s="1"/>
  <c r="L534" i="16" s="1"/>
  <c r="L535" i="16" s="1"/>
  <c r="L536" i="16" s="1"/>
  <c r="L537" i="16" s="1"/>
  <c r="L538" i="16" s="1"/>
  <c r="L539" i="16" s="1"/>
  <c r="L540" i="16" s="1"/>
  <c r="L541" i="16" s="1"/>
  <c r="L542" i="16" s="1"/>
  <c r="L543" i="16" s="1"/>
  <c r="L544" i="16" s="1"/>
  <c r="L545" i="16" s="1"/>
  <c r="L546" i="16" s="1"/>
  <c r="L547" i="16" s="1"/>
  <c r="L548" i="16" s="1"/>
  <c r="L549" i="16" s="1"/>
  <c r="L550" i="16" s="1"/>
  <c r="L551" i="16" s="1"/>
  <c r="L552" i="16" s="1"/>
  <c r="L553" i="16" s="1"/>
  <c r="L554" i="16" s="1"/>
  <c r="L555" i="16" s="1"/>
  <c r="L556" i="16" s="1"/>
  <c r="L557" i="16" s="1"/>
  <c r="L558" i="16" s="1"/>
  <c r="L559" i="16" s="1"/>
  <c r="L560" i="16" s="1"/>
  <c r="L561" i="16" s="1"/>
  <c r="L562" i="16" s="1"/>
  <c r="L563" i="16" s="1"/>
  <c r="L564" i="16" s="1"/>
  <c r="L565" i="16" s="1"/>
  <c r="L566" i="16" s="1"/>
  <c r="L567" i="16" s="1"/>
  <c r="L568" i="16" s="1"/>
  <c r="L569" i="16" s="1"/>
  <c r="L570" i="16" s="1"/>
  <c r="L571" i="16" s="1"/>
  <c r="L572" i="16" s="1"/>
  <c r="L573" i="16" s="1"/>
  <c r="L574" i="16" s="1"/>
  <c r="L575" i="16" s="1"/>
  <c r="L576" i="16" s="1"/>
  <c r="L577" i="16" s="1"/>
  <c r="L578" i="16" s="1"/>
  <c r="L579" i="16" s="1"/>
  <c r="L580" i="16" s="1"/>
  <c r="L581" i="16" s="1"/>
  <c r="L582" i="16" s="1"/>
  <c r="L583" i="16" s="1"/>
  <c r="L584" i="16" s="1"/>
  <c r="L585" i="16" s="1"/>
  <c r="L586" i="16" s="1"/>
  <c r="L587" i="16" s="1"/>
  <c r="L588" i="16" s="1"/>
  <c r="L589" i="16" s="1"/>
  <c r="L590" i="16" s="1"/>
  <c r="L591" i="16" s="1"/>
  <c r="L592" i="16" s="1"/>
  <c r="L593" i="16" s="1"/>
  <c r="L594" i="16" s="1"/>
  <c r="L595" i="16" s="1"/>
  <c r="L596" i="16" s="1"/>
  <c r="L597" i="16" s="1"/>
  <c r="L598" i="16" s="1"/>
  <c r="L599" i="16" s="1"/>
  <c r="L600" i="16" s="1"/>
  <c r="L601" i="16" s="1"/>
  <c r="L602" i="16" s="1"/>
  <c r="L603" i="16" s="1"/>
  <c r="L604" i="16" s="1"/>
  <c r="L605" i="16" s="1"/>
  <c r="L606" i="16" s="1"/>
  <c r="L607" i="16" s="1"/>
  <c r="L608" i="16" s="1"/>
  <c r="L609" i="16" s="1"/>
  <c r="L610" i="16" s="1"/>
  <c r="L611" i="16" s="1"/>
  <c r="L612" i="16" s="1"/>
  <c r="L613" i="16" s="1"/>
  <c r="L614" i="16" s="1"/>
  <c r="L615" i="16" s="1"/>
  <c r="L616" i="16" s="1"/>
  <c r="L617" i="16" s="1"/>
  <c r="L618" i="16" s="1"/>
  <c r="L36" i="16"/>
  <c r="G24" i="7"/>
  <c r="G36" i="7"/>
  <c r="D62" i="13"/>
  <c r="D70" i="7"/>
  <c r="G59" i="13"/>
  <c r="F62" i="13"/>
  <c r="G34" i="13"/>
  <c r="E181" i="17"/>
  <c r="J118" i="17"/>
  <c r="H181" i="17"/>
  <c r="J106" i="17"/>
  <c r="J179" i="17"/>
  <c r="H183" i="17"/>
  <c r="K110" i="16" s="1"/>
  <c r="J71" i="17"/>
  <c r="B98" i="16"/>
  <c r="B103" i="16" s="1"/>
  <c r="D183" i="17"/>
  <c r="E183" i="17"/>
  <c r="D181" i="17"/>
  <c r="D54" i="7"/>
  <c r="K103" i="16"/>
  <c r="G183" i="17"/>
  <c r="C15" i="7"/>
  <c r="B110" i="16" l="1"/>
  <c r="G38" i="7"/>
  <c r="G43" i="7" s="1"/>
  <c r="D15" i="7" s="1"/>
  <c r="G62" i="13"/>
  <c r="E62" i="13" s="1"/>
  <c r="D69" i="7"/>
  <c r="D81" i="7" s="1"/>
  <c r="D88" i="7" s="1"/>
  <c r="J181" i="17"/>
  <c r="J183" i="17"/>
  <c r="D30" i="7" l="1"/>
  <c r="D89" i="7" s="1"/>
  <c r="D13" i="7"/>
  <c r="D14" i="7"/>
  <c r="D12" i="7"/>
  <c r="D11" i="7"/>
</calcChain>
</file>

<file path=xl/sharedStrings.xml><?xml version="1.0" encoding="utf-8"?>
<sst xmlns="http://schemas.openxmlformats.org/spreadsheetml/2006/main" count="2177" uniqueCount="1412">
  <si>
    <t>Account Number</t>
  </si>
  <si>
    <t>District:</t>
  </si>
  <si>
    <t>BA/BS</t>
  </si>
  <si>
    <t>P-3</t>
  </si>
  <si>
    <t>Special Education</t>
  </si>
  <si>
    <t>In-District Regular/Inclusion Teachers</t>
  </si>
  <si>
    <t>Name of Teacher</t>
  </si>
  <si>
    <t>Nursery (N-K)</t>
  </si>
  <si>
    <t>Sample School</t>
  </si>
  <si>
    <t>Name of School / Provider</t>
  </si>
  <si>
    <t>Date of Hire (mm/dd/yy)</t>
  </si>
  <si>
    <t>Hiring/ Experience</t>
  </si>
  <si>
    <t>Language Abilities</t>
  </si>
  <si>
    <t>Foreign Language Proficiency (See codes)</t>
  </si>
  <si>
    <t>Last Name</t>
  </si>
  <si>
    <t>First Name</t>
  </si>
  <si>
    <t>Jane</t>
  </si>
  <si>
    <t>John</t>
  </si>
  <si>
    <t>Alternate Route</t>
  </si>
  <si>
    <t>INSTRUCTION</t>
  </si>
  <si>
    <t>Salaries of Teachers</t>
  </si>
  <si>
    <t>Other Salaries for Instruction</t>
  </si>
  <si>
    <t>Other Pur. Serv. (400-500)</t>
  </si>
  <si>
    <t>Other Objects</t>
  </si>
  <si>
    <t>SUPPORT SERVICES</t>
  </si>
  <si>
    <t>Other Salaries</t>
  </si>
  <si>
    <t>Rentals</t>
  </si>
  <si>
    <t>Travel</t>
  </si>
  <si>
    <t>Supplies and Materials</t>
  </si>
  <si>
    <t>FACILITIES ACQ. CONSTR. SERVICES</t>
  </si>
  <si>
    <t>Instructional Equipment</t>
  </si>
  <si>
    <t>SUBTOTAL – FAC. ACQ. &amp; CONSTRUCTION</t>
  </si>
  <si>
    <t xml:space="preserve">     TOTAL</t>
  </si>
  <si>
    <t>New Jersey Department of Education</t>
  </si>
  <si>
    <t>NonInstructional Equipment</t>
  </si>
  <si>
    <t>Early Childhood Education Credentials and Certification (Select all that apply)</t>
  </si>
  <si>
    <t>Elementary (K-8) +2 years Preschool Exp.</t>
  </si>
  <si>
    <t>CEAS for P-3</t>
  </si>
  <si>
    <t>CE for P-3</t>
  </si>
  <si>
    <t>Master's Degree</t>
  </si>
  <si>
    <t>Doctoral Degree</t>
  </si>
  <si>
    <t>Total Years of Experience as Lead Teacher in Preschool</t>
  </si>
  <si>
    <t>Preschool Teaching Experience (in years) with Standard, Qualifying Certification</t>
  </si>
  <si>
    <t>Current Salary Step</t>
  </si>
  <si>
    <t>Doe</t>
  </si>
  <si>
    <t>Provider Name</t>
  </si>
  <si>
    <t>Contact Person</t>
  </si>
  <si>
    <t>Address Line 1</t>
  </si>
  <si>
    <t>Address Line 2</t>
  </si>
  <si>
    <t>City</t>
  </si>
  <si>
    <t>Zip Code</t>
  </si>
  <si>
    <t>Area Code + Phone</t>
  </si>
  <si>
    <t>Area Code + Fax</t>
  </si>
  <si>
    <t>Email Address</t>
  </si>
  <si>
    <t>SAMPLE: ABC Childcare Center</t>
  </si>
  <si>
    <t>John Doe</t>
  </si>
  <si>
    <t>1234 Long Street</t>
  </si>
  <si>
    <t>Trenton</t>
  </si>
  <si>
    <t>johndoe@abcchild.com</t>
  </si>
  <si>
    <t>Head Start Agencies</t>
  </si>
  <si>
    <t>Other Private Providers</t>
  </si>
  <si>
    <t>Name of Teacher Assistant</t>
  </si>
  <si>
    <t>Highest Level of Education Attained</t>
  </si>
  <si>
    <t>Early Childhood Education Credentials and Certification (complete all that apply)</t>
  </si>
  <si>
    <t>Total Years of Experience as Teacher or TA in Preschool</t>
  </si>
  <si>
    <t>High School Diploma</t>
  </si>
  <si>
    <t>Associate's Degree</t>
  </si>
  <si>
    <t>BA/BS or higher</t>
  </si>
  <si>
    <t>CDA</t>
  </si>
  <si>
    <t>Number of Hours Towards CDA</t>
  </si>
  <si>
    <t>Other Certification</t>
  </si>
  <si>
    <t>Doe #1</t>
  </si>
  <si>
    <t>Sample Center</t>
  </si>
  <si>
    <t>Doe #2</t>
  </si>
  <si>
    <t>In-District Regular/Inclusion Teacher Assistants</t>
  </si>
  <si>
    <t>Employee Name</t>
  </si>
  <si>
    <t>Job Title</t>
  </si>
  <si>
    <t>Full-Time Equivalent</t>
  </si>
  <si>
    <t>SAMPLE: John Doe</t>
  </si>
  <si>
    <t>Teacher</t>
  </si>
  <si>
    <t>M2</t>
  </si>
  <si>
    <t>SAMPLE: Jane Doe</t>
  </si>
  <si>
    <t>Clerical Worker</t>
  </si>
  <si>
    <t>n/a</t>
  </si>
  <si>
    <r>
      <t xml:space="preserve">Salary Step </t>
    </r>
    <r>
      <rPr>
        <b/>
        <sz val="8"/>
        <rFont val="MS Sans Serif"/>
        <family val="2"/>
      </rPr>
      <t>(if applicable)</t>
    </r>
  </si>
  <si>
    <t>Atlantic</t>
  </si>
  <si>
    <t>Bergen</t>
  </si>
  <si>
    <t>Burlington</t>
  </si>
  <si>
    <t>Camden</t>
  </si>
  <si>
    <t>Cape May</t>
  </si>
  <si>
    <t>County</t>
  </si>
  <si>
    <t>District</t>
  </si>
  <si>
    <t>GCA</t>
  </si>
  <si>
    <t>Division of Early Childhood Education</t>
  </si>
  <si>
    <t>Preschool Education Aid</t>
  </si>
  <si>
    <t>TOTAL ECPA $ AVAILABLE</t>
  </si>
  <si>
    <t xml:space="preserve">     Teacher Salaries</t>
  </si>
  <si>
    <t xml:space="preserve">     Relief Teacher Salaries</t>
  </si>
  <si>
    <t xml:space="preserve">     Teacher stipends for professional development</t>
  </si>
  <si>
    <t xml:space="preserve">     Substitute teacher stipends</t>
  </si>
  <si>
    <t xml:space="preserve">     Teacher Assistant Salaries</t>
  </si>
  <si>
    <t xml:space="preserve">     Substitute teacher assistant stipends</t>
  </si>
  <si>
    <t>Sal. of Principals/Asst. Principals/Program Directors</t>
  </si>
  <si>
    <t>Sal. of other Professional Staff</t>
  </si>
  <si>
    <t>Sal. of Secretarial &amp; Clerical Assistants</t>
  </si>
  <si>
    <t>Personnel Services - Employee Benefits</t>
  </si>
  <si>
    <t>Other Purchased Professional - Education Services</t>
  </si>
  <si>
    <t>Other Purchased Professional Services</t>
  </si>
  <si>
    <t>Purchased Educational Services - Contracted Pre-K</t>
  </si>
  <si>
    <t>Cleaning, Repair and Maintenance Services</t>
  </si>
  <si>
    <t xml:space="preserve">     Fiscal Specialist</t>
  </si>
  <si>
    <t xml:space="preserve">     Custodian</t>
  </si>
  <si>
    <t xml:space="preserve">     Security guard</t>
  </si>
  <si>
    <t>Sal. of Supervisors of Instruction</t>
  </si>
  <si>
    <t>SUBTOTAL – INSTRUCTION</t>
  </si>
  <si>
    <t>SUBTOTAL – SUPPORT SERVICES</t>
  </si>
  <si>
    <t>Family/Parent Liaison</t>
  </si>
  <si>
    <t>Contracted Services (Field Trips)</t>
  </si>
  <si>
    <t>County:</t>
  </si>
  <si>
    <t>Essex</t>
  </si>
  <si>
    <t>Hunterdon</t>
  </si>
  <si>
    <t>Mercer</t>
  </si>
  <si>
    <t>Sussex</t>
  </si>
  <si>
    <t>Warren</t>
  </si>
  <si>
    <t>Cumberland</t>
  </si>
  <si>
    <t>Description</t>
  </si>
  <si>
    <t>Amount Budgeted</t>
  </si>
  <si>
    <t>Gloucester</t>
  </si>
  <si>
    <t>Hudson</t>
  </si>
  <si>
    <t>Middlesex</t>
  </si>
  <si>
    <t>Monmouth</t>
  </si>
  <si>
    <t>Morris</t>
  </si>
  <si>
    <t>Ocean</t>
  </si>
  <si>
    <t>Passaic</t>
  </si>
  <si>
    <t>Salem</t>
  </si>
  <si>
    <t>Somerset</t>
  </si>
  <si>
    <t>Union</t>
  </si>
  <si>
    <t>Tuition from Individuals</t>
  </si>
  <si>
    <t>20-218-100-</t>
  </si>
  <si>
    <t>20-218-100-101</t>
  </si>
  <si>
    <t>20-218-100-106</t>
  </si>
  <si>
    <t>20-218-100-500</t>
  </si>
  <si>
    <t>20-218-100-600</t>
  </si>
  <si>
    <t>20-218-100-800</t>
  </si>
  <si>
    <t>20-218-200-</t>
  </si>
  <si>
    <t>20-218-200-102</t>
  </si>
  <si>
    <t>20-218-200-103</t>
  </si>
  <si>
    <t>20-218-200-104</t>
  </si>
  <si>
    <t>20-218-200-105</t>
  </si>
  <si>
    <t>20-218-200-110</t>
  </si>
  <si>
    <t>20-218-200-173</t>
  </si>
  <si>
    <t>20-218-200-176</t>
  </si>
  <si>
    <t>20-218-200-200</t>
  </si>
  <si>
    <t>20-218-200-321</t>
  </si>
  <si>
    <t>20-218-200-329</t>
  </si>
  <si>
    <t>20-218-200-330</t>
  </si>
  <si>
    <t>20-218-200-420</t>
  </si>
  <si>
    <t>20-218-200-440</t>
  </si>
  <si>
    <t>20-218-200-511</t>
  </si>
  <si>
    <t>20-218-200-516</t>
  </si>
  <si>
    <t>20-218-200-580</t>
  </si>
  <si>
    <t>20-218-200-600</t>
  </si>
  <si>
    <t>20-218-400-</t>
  </si>
  <si>
    <t>20-218-400-731</t>
  </si>
  <si>
    <t>20-218-400-732</t>
  </si>
  <si>
    <t>Tuition to Other LEA's within the State - Regular</t>
  </si>
  <si>
    <t>20-218-100-561</t>
  </si>
  <si>
    <t>Tuition from Other LEAs</t>
  </si>
  <si>
    <t>Bilingual/Bicultural/ESL Certified</t>
  </si>
  <si>
    <t>Prior Year PEA Carryover</t>
  </si>
  <si>
    <t>Resident General Education Students</t>
  </si>
  <si>
    <t>20-218-200-800</t>
  </si>
  <si>
    <t>Site</t>
  </si>
  <si>
    <t>Contracted Enhanced Head Start Sites (Federal)</t>
  </si>
  <si>
    <t>(Insert site name here.)</t>
  </si>
  <si>
    <t xml:space="preserve">     Subtotal, Contracted Enhanced Head Start Sites</t>
  </si>
  <si>
    <t>Contracted Other Private Provider Sites</t>
  </si>
  <si>
    <t xml:space="preserve">     Subtotal, Contracted Other Provider Sites</t>
  </si>
  <si>
    <t>Total for all Contracted Providers</t>
  </si>
  <si>
    <t>Projected Enrollment</t>
  </si>
  <si>
    <t>Burlington City</t>
  </si>
  <si>
    <t>East Orange</t>
  </si>
  <si>
    <t>Jersey City</t>
  </si>
  <si>
    <t>Union City</t>
  </si>
  <si>
    <t xml:space="preserve">     Teacher Assistant stipends for professional development</t>
  </si>
  <si>
    <r>
      <t>District Withheld Funds</t>
    </r>
    <r>
      <rPr>
        <b/>
        <sz val="10"/>
        <color indexed="10"/>
        <rFont val="Arial"/>
        <family val="2"/>
      </rPr>
      <t xml:space="preserve"> </t>
    </r>
    <r>
      <rPr>
        <b/>
        <sz val="8"/>
        <color indexed="10"/>
        <rFont val="Arial"/>
        <family val="2"/>
      </rPr>
      <t>(enter negative amount)</t>
    </r>
  </si>
  <si>
    <t>Gloucester City</t>
  </si>
  <si>
    <t>Millville City</t>
  </si>
  <si>
    <t>20-218-200-325</t>
  </si>
  <si>
    <t>Purchased Educational Services - Head Start</t>
  </si>
  <si>
    <t>Miscellaneous Purchased Services</t>
  </si>
  <si>
    <t>20-218-200-590</t>
  </si>
  <si>
    <t>Purchased Professional and Educational Services</t>
  </si>
  <si>
    <t>20-218-100-321</t>
  </si>
  <si>
    <t>Unused Vacation Payment to Terminated/Retired Staff</t>
  </si>
  <si>
    <t>20-218-100-199</t>
  </si>
  <si>
    <t>20-218-200-199</t>
  </si>
  <si>
    <t xml:space="preserve">Highest Level of Education Attained (select one) </t>
  </si>
  <si>
    <t>Teacher Assistants</t>
  </si>
  <si>
    <t>Teachers</t>
  </si>
  <si>
    <t>Supervisors of Instruction</t>
  </si>
  <si>
    <t>Principals/Assistant Principals/Program Directors</t>
  </si>
  <si>
    <t>Other Professional Staff</t>
  </si>
  <si>
    <t xml:space="preserve">Secretarial and Clerical Assistants </t>
  </si>
  <si>
    <t>Fiscal Specialist</t>
  </si>
  <si>
    <t>Custodian</t>
  </si>
  <si>
    <t>Security Guard</t>
  </si>
  <si>
    <t>Relief Teachers</t>
  </si>
  <si>
    <t xml:space="preserve">School/Site Name </t>
  </si>
  <si>
    <r>
      <t>Projected GENERAL EDUCATION Enrollment in</t>
    </r>
    <r>
      <rPr>
        <b/>
        <sz val="10"/>
        <rFont val="Arial"/>
        <family val="2"/>
      </rPr>
      <t xml:space="preserve"> District</t>
    </r>
  </si>
  <si>
    <r>
      <t xml:space="preserve">Projected GENERAL EDUCATION Enrollment in </t>
    </r>
    <r>
      <rPr>
        <b/>
        <sz val="10"/>
        <rFont val="Arial"/>
        <family val="2"/>
      </rPr>
      <t>Providers</t>
    </r>
  </si>
  <si>
    <r>
      <t xml:space="preserve">Projected GENERAL EDUCATION Enrollment in </t>
    </r>
    <r>
      <rPr>
        <b/>
        <sz val="10"/>
        <rFont val="Arial"/>
        <family val="2"/>
      </rPr>
      <t>Head Start</t>
    </r>
  </si>
  <si>
    <t>County and District</t>
  </si>
  <si>
    <t>Full-Day Three-Year-Olds</t>
  </si>
  <si>
    <t>Full-Day Four-Year-Olds</t>
  </si>
  <si>
    <t>In-District Programs</t>
  </si>
  <si>
    <t>Classified special education children in general education classrooms (full-time only)</t>
  </si>
  <si>
    <t>Classified special education children in self-contained preschool disabled classrooms</t>
  </si>
  <si>
    <t>General education children from other LEA's paying tuition</t>
  </si>
  <si>
    <t>Contracted Head Start Programs</t>
  </si>
  <si>
    <t>General education children in general education classrooms</t>
  </si>
  <si>
    <t>Other Contracted Private Provider Programs</t>
  </si>
  <si>
    <t>Total Current General Education Enrollment</t>
  </si>
  <si>
    <t>Total Current Enrollment</t>
  </si>
  <si>
    <t>Classified special education children in regular education classrooms (full-time only)</t>
  </si>
  <si>
    <t>Total Projected Enrollment</t>
  </si>
  <si>
    <t>Percent of Universe Projected to be Served, By Age</t>
  </si>
  <si>
    <t>Percent of Total Universe Projected to be Served</t>
  </si>
  <si>
    <t>All Current Preschool Children</t>
  </si>
  <si>
    <t>All Projected Preschool Children</t>
  </si>
  <si>
    <t>Current District Preschool Children</t>
  </si>
  <si>
    <t>Projected District Preschool Children</t>
  </si>
  <si>
    <t>Current Enhanced Head Start Children</t>
  </si>
  <si>
    <t>Projected Enhanced Head Start Children</t>
  </si>
  <si>
    <t>Current Other Private Providers</t>
  </si>
  <si>
    <t>Projected Other Private Providers</t>
  </si>
  <si>
    <t>% Current Children in Private Provider Settings</t>
  </si>
  <si>
    <t>% Projected Children in Private Provider Settings</t>
  </si>
  <si>
    <t>Total Current Regular Education Students</t>
  </si>
  <si>
    <t>Total Projected Regular Education Students</t>
  </si>
  <si>
    <t>Total Current Inclusion Students</t>
  </si>
  <si>
    <t>Total Projected Inclusion Students</t>
  </si>
  <si>
    <t>Total Current Self-Contained Students</t>
  </si>
  <si>
    <t>Total Projected Self-Contained Students</t>
  </si>
  <si>
    <t xml:space="preserve">% Current Special Needs Children Included </t>
  </si>
  <si>
    <t xml:space="preserve">% Projected Special Needs Children Included </t>
  </si>
  <si>
    <t>Current Classrooms (General Education plus Inclusion)</t>
  </si>
  <si>
    <t>Projected Classrooms (General Education plus Inclusion)</t>
  </si>
  <si>
    <t>Projected Universe</t>
  </si>
  <si>
    <t>Projected Percent of Universe Served</t>
  </si>
  <si>
    <t>Eligible Universe</t>
  </si>
  <si>
    <t>County and District:</t>
  </si>
  <si>
    <t>Current Enrollment</t>
  </si>
  <si>
    <t>Total Classrooms in Use</t>
  </si>
  <si>
    <t>Total Classrooms In Use</t>
  </si>
  <si>
    <t>Projected Increase/ Decrease</t>
  </si>
  <si>
    <t>In-District Regular/Inclusion Sites</t>
  </si>
  <si>
    <t xml:space="preserve">     Subtotal, In-District Regular/Inclusion Sites</t>
  </si>
  <si>
    <t>In-District Self-Contained Preschool Disabled Sites</t>
  </si>
  <si>
    <t xml:space="preserve">     Subtotal, In-District Self-Contained PSD Sites</t>
  </si>
  <si>
    <t>Contracted Other Private Provider Regular/Inclusion Sites</t>
  </si>
  <si>
    <t>TOTAL, ALL SITES</t>
  </si>
  <si>
    <t>TOTAL, GENERAL EDUCATION/INCLUSION SITES</t>
  </si>
  <si>
    <t>Charter Schools</t>
  </si>
  <si>
    <r>
      <t xml:space="preserve">Projected GENERAL EDUCATION Enrollment in </t>
    </r>
    <r>
      <rPr>
        <b/>
        <sz val="10"/>
        <rFont val="Arial"/>
        <family val="2"/>
      </rPr>
      <t xml:space="preserve">Charter </t>
    </r>
    <r>
      <rPr>
        <sz val="10"/>
        <rFont val="Arial"/>
        <family val="2"/>
      </rPr>
      <t>Schools</t>
    </r>
  </si>
  <si>
    <t>Current Charter School Children</t>
  </si>
  <si>
    <t>Projected Charter School Children</t>
  </si>
  <si>
    <t>District and County:</t>
  </si>
  <si>
    <t>2019-20 Private Provider Per Pupil Amounts and Withheld Costs</t>
  </si>
  <si>
    <t>Berkeley Twp</t>
  </si>
  <si>
    <t>Lower Twp</t>
  </si>
  <si>
    <t>Morris School District</t>
  </si>
  <si>
    <t>South Orange-Maplewood</t>
  </si>
  <si>
    <t>Union Beach</t>
  </si>
  <si>
    <t>Atlantic County, Absecon City, 0010</t>
  </si>
  <si>
    <t>Atlantic County, Atlantic City, 0110</t>
  </si>
  <si>
    <t>Atlantic County, Brigantine City, 0570</t>
  </si>
  <si>
    <t>Atlantic County, Buena Regional, 0590</t>
  </si>
  <si>
    <t>Atlantic County, Egg Harbor City, 1300</t>
  </si>
  <si>
    <t>Atlantic County, Galloway Twp, 1690</t>
  </si>
  <si>
    <t>Atlantic County, Hamilton Twp, 1940</t>
  </si>
  <si>
    <t>Atlantic County, Northfield City, 3720</t>
  </si>
  <si>
    <t>Atlantic County, Pleasantville City, 4180</t>
  </si>
  <si>
    <t>Atlantic County, Somers Point City, 4800</t>
  </si>
  <si>
    <t>Atlantic County, Ventnor City, 5350</t>
  </si>
  <si>
    <t>Atlantic County, Weymouth Twp, 5760</t>
  </si>
  <si>
    <t>Bergen County, Bergenfield Boro, 0300</t>
  </si>
  <si>
    <t>Bergen County, Bogota Boro, 0440</t>
  </si>
  <si>
    <t>Bergen County, Englewood City, 1370</t>
  </si>
  <si>
    <t>Bergen County, Garfield City, 1700</t>
  </si>
  <si>
    <t>Bergen County, Hackensack City, 1860</t>
  </si>
  <si>
    <t>Bergen County, Moonachie Boro, 3350</t>
  </si>
  <si>
    <t>Bergen County, Teaneck Twp, 5150</t>
  </si>
  <si>
    <t>Burlington County, Beverly City, 0380</t>
  </si>
  <si>
    <t>Burlington County, Burlington City, 0600</t>
  </si>
  <si>
    <t>Burlington County, Burlington Twp, 0620</t>
  </si>
  <si>
    <t>Burlington County, Edgewater Park Twp, 1280</t>
  </si>
  <si>
    <t>Burlington County, Maple Shade Twp, 3010</t>
  </si>
  <si>
    <t>Burlington County, Mount Holly Twp, 3430</t>
  </si>
  <si>
    <t>Burlington County, North Hanover Twp, 3650</t>
  </si>
  <si>
    <t>Burlington County, Pemberton Twp, 4050</t>
  </si>
  <si>
    <t>Burlington County, Willingboro Twp, 5805</t>
  </si>
  <si>
    <t>Camden County, Bellmawr Boro, 0260</t>
  </si>
  <si>
    <t>Camden County, Camden City, 0680</t>
  </si>
  <si>
    <t>Camden County, Collingswood Boro, 0940</t>
  </si>
  <si>
    <t>Camden County, Gloucester City, 1770</t>
  </si>
  <si>
    <t>Camden County, Gloucester Twp, 1780</t>
  </si>
  <si>
    <t>Camden County, Lindenwold Boro, 2670</t>
  </si>
  <si>
    <t>Camden County, Mount Ephraim Boro, 3420</t>
  </si>
  <si>
    <t>Camden County, Oaklyn Boro, 3770</t>
  </si>
  <si>
    <t>Camden County, Runnemede Boro, 4590</t>
  </si>
  <si>
    <t>Camden County, Waterford Twp, 5560</t>
  </si>
  <si>
    <t>Camden County, Woodlynne Boro, 5900</t>
  </si>
  <si>
    <t>Cape May County, Dennis Twp, 1080</t>
  </si>
  <si>
    <t>Cape May County, Lower Twp, 2840</t>
  </si>
  <si>
    <t>Cape May County, Middle Twp, 3130</t>
  </si>
  <si>
    <t>Cape May County, North Wildwood City, 3680</t>
  </si>
  <si>
    <t>Cape May County, Ocean City, 3780</t>
  </si>
  <si>
    <t>Cape May County, Wildwood City, 5790</t>
  </si>
  <si>
    <t>Cape May County, Wildwood Crest Boro, 5800</t>
  </si>
  <si>
    <t>Cape May County, Woodbine Boro, 5840</t>
  </si>
  <si>
    <t>Cumberland County, Bridgeton City, 0540</t>
  </si>
  <si>
    <t>Cumberland County, Fairfield Twp, 1460</t>
  </si>
  <si>
    <t>Cumberland County, Greenwich Twp, 1820</t>
  </si>
  <si>
    <t>Cumberland County, Hopewell Twp, 2270</t>
  </si>
  <si>
    <t>Cumberland County, Lawrence Twp, 2570</t>
  </si>
  <si>
    <t>Cumberland County, Maurice River Twp, 3050</t>
  </si>
  <si>
    <t>Cumberland County, Millville City, 3230</t>
  </si>
  <si>
    <t>Cumberland County, Stow Creek Twp, 5070</t>
  </si>
  <si>
    <t>Cumberland County, Upper Deerfield Twp, 5300</t>
  </si>
  <si>
    <t>Cumberland County, Vineland City, 5390</t>
  </si>
  <si>
    <t>Essex County, Belleville Town, 0250</t>
  </si>
  <si>
    <t>Essex County, East Orange, 1210</t>
  </si>
  <si>
    <t>Essex County, Irvington Township, 2330</t>
  </si>
  <si>
    <t>Essex County, Newark City, 3570</t>
  </si>
  <si>
    <t>Essex County, City Of Orange Twp, 3880</t>
  </si>
  <si>
    <t>Essex County, South Orange-Maplewood, 4900</t>
  </si>
  <si>
    <t>Gloucester County, Clayton Boro, 0860</t>
  </si>
  <si>
    <t>Gloucester County, Glassboro, 1730</t>
  </si>
  <si>
    <t>Gloucester County, Logan Twp, 2750</t>
  </si>
  <si>
    <t>Gloucester County, Mantua Twp, 2990</t>
  </si>
  <si>
    <t>Gloucester County, National Park Boro, 3490</t>
  </si>
  <si>
    <t>Gloucester County, Paulsboro Boro, 4020</t>
  </si>
  <si>
    <t>Gloucester County, West Deptford Twp, 5620</t>
  </si>
  <si>
    <t>Hudson County, Bayonne City, 0220</t>
  </si>
  <si>
    <t>Hudson County, Harrison Town, 2060</t>
  </si>
  <si>
    <t>Hudson County, Hoboken City, 2210</t>
  </si>
  <si>
    <t>Hudson County, Jersey City, 2390</t>
  </si>
  <si>
    <t>Hudson County, Kearny Town, 2410</t>
  </si>
  <si>
    <t>Hudson County, Union City, 5240</t>
  </si>
  <si>
    <t>Hudson County, West New York Town, 5670</t>
  </si>
  <si>
    <t>Hunterdon County, High Bridge Boro, 2140</t>
  </si>
  <si>
    <t>Mercer County, Princeton, 4255</t>
  </si>
  <si>
    <t>Mercer County, Trenton City, 5210</t>
  </si>
  <si>
    <t>Middlesex County, Carteret Boro, 0750</t>
  </si>
  <si>
    <t>Middlesex County, Jamesburg Boro, 2370</t>
  </si>
  <si>
    <t>Middlesex County, New Brunswick City, 3530</t>
  </si>
  <si>
    <t>Middlesex County, North Brunswick Twp, 3620</t>
  </si>
  <si>
    <t>Middlesex County, Perth Amboy City, 4090</t>
  </si>
  <si>
    <t>Middlesex County, Piscataway Twp, 4130</t>
  </si>
  <si>
    <t>Middlesex County, Sayreville Boro, 4660</t>
  </si>
  <si>
    <t>Middlesex County, South Amboy City, 4830</t>
  </si>
  <si>
    <t>Middlesex County, South River Boro, 4920</t>
  </si>
  <si>
    <t>Monmouth County, Asbury Park City, 0100</t>
  </si>
  <si>
    <t>Monmouth County, Belmar Boro, 0270</t>
  </si>
  <si>
    <t>Monmouth County, Bradley Beach Boro, 0500</t>
  </si>
  <si>
    <t>Monmouth County, Eatontown Boro, 1260</t>
  </si>
  <si>
    <t>Monmouth County, Farmingdale Boro, 1490</t>
  </si>
  <si>
    <t>Monmouth County, Freehold Boro, 1640</t>
  </si>
  <si>
    <t>Monmouth County, Keansburg Boro, 2400</t>
  </si>
  <si>
    <t>Monmouth County, Keyport Boro, 2430</t>
  </si>
  <si>
    <t>Monmouth County, Long Branch City, 2770</t>
  </si>
  <si>
    <t>Monmouth County, Neptune City, 3500</t>
  </si>
  <si>
    <t>Monmouth County, Neptune Twp, 3510</t>
  </si>
  <si>
    <t>Monmouth County, Ocean Twp, 3810</t>
  </si>
  <si>
    <t>Monmouth County, Red Bank Boro, 4360</t>
  </si>
  <si>
    <t>Monmouth County, Lake Como, 4840</t>
  </si>
  <si>
    <t>Monmouth County, Union Beach, 5230</t>
  </si>
  <si>
    <t>Morris County, Boonton Town, 0450</t>
  </si>
  <si>
    <t>Morris County, Dover Town, 1110</t>
  </si>
  <si>
    <t>Morris County, Morris School District, 3385</t>
  </si>
  <si>
    <t>Morris County, Netcong Boro, 3520</t>
  </si>
  <si>
    <t>Morris County, Wharton Boro, 5770</t>
  </si>
  <si>
    <t>Ocean County, Barnegat Twp, 0185</t>
  </si>
  <si>
    <t>Ocean County, Berkeley Twp, 0320</t>
  </si>
  <si>
    <t>Ocean County, Brick Twp, 0530</t>
  </si>
  <si>
    <t>Ocean County, Lakehurst Boro, 2500</t>
  </si>
  <si>
    <t>Ocean County, Lakewood Twp, 2520</t>
  </si>
  <si>
    <t>Ocean County, Little Egg Harbor Twp, 2690</t>
  </si>
  <si>
    <t>Ocean County, Ocean Twp, 3820</t>
  </si>
  <si>
    <t>Ocean County, Tuckerton Boro, 5220</t>
  </si>
  <si>
    <t>Passaic County, Clifton City, 0900</t>
  </si>
  <si>
    <t>Passaic County, Haledon Boro, 1920</t>
  </si>
  <si>
    <t>Passaic County, Passaic City, 3970</t>
  </si>
  <si>
    <t>Passaic County, Paterson City, 4010</t>
  </si>
  <si>
    <t>Passaic County, Woodland Park, 5690</t>
  </si>
  <si>
    <t>Salem County, Mannington Twp, 2950</t>
  </si>
  <si>
    <t>Salem County, Pennsville, 4075</t>
  </si>
  <si>
    <t>Salem County, Pittsgrove Twp, 4150</t>
  </si>
  <si>
    <t>Salem County, Salem City, 4630</t>
  </si>
  <si>
    <t>Somerset County, Bound Brook Boro, 0490</t>
  </si>
  <si>
    <t>Somerset County, Franklin Twp, 1610</t>
  </si>
  <si>
    <t>Somerset County, North Plainfield Boro, 3670</t>
  </si>
  <si>
    <t>Somerset County, Somerville Boro, 4820</t>
  </si>
  <si>
    <t>Sussex County, Franklin Boro, 1570</t>
  </si>
  <si>
    <t>Sussex County, Montague Twp, 3300</t>
  </si>
  <si>
    <t>Sussex County, Newton Town, 3590</t>
  </si>
  <si>
    <t>Sussex County, Ogdensburg Boro, 3840</t>
  </si>
  <si>
    <t>Sussex County, Stillwater Twp, 5040</t>
  </si>
  <si>
    <t>Union County, Elizabeth City, 1320</t>
  </si>
  <si>
    <t>Union County, Hillside Twp, 2190</t>
  </si>
  <si>
    <t>Union County, Plainfield City, 4160</t>
  </si>
  <si>
    <t>Union County, Rahway City, 4290</t>
  </si>
  <si>
    <t>Union County, Roselle Park Boro, 4550</t>
  </si>
  <si>
    <t>Union County, Union Twp, 5290</t>
  </si>
  <si>
    <t>Union County, Winfield Twp, 5810</t>
  </si>
  <si>
    <t>Warren County, Belvidere Town, 0280</t>
  </si>
  <si>
    <t>Warren County, Phillipsburg Town, 4100</t>
  </si>
  <si>
    <t>Warren County, Washington Boro, 5480</t>
  </si>
  <si>
    <t>Absecon City</t>
  </si>
  <si>
    <t>Atlantic City</t>
  </si>
  <si>
    <t>Brigantine City</t>
  </si>
  <si>
    <t>Buena Regional</t>
  </si>
  <si>
    <t>Egg Harbor City</t>
  </si>
  <si>
    <t>Galloway Twp</t>
  </si>
  <si>
    <t>Hamilton Twp</t>
  </si>
  <si>
    <t>Northfield City</t>
  </si>
  <si>
    <t>Pleasantville City</t>
  </si>
  <si>
    <t>Somers Point City</t>
  </si>
  <si>
    <t>Ventnor City</t>
  </si>
  <si>
    <t>Weymouth Twp</t>
  </si>
  <si>
    <t>Bergenfield Boro</t>
  </si>
  <si>
    <t>Bogota Boro</t>
  </si>
  <si>
    <t>Englewood City</t>
  </si>
  <si>
    <t>Garfield City</t>
  </si>
  <si>
    <t>Hackensack City</t>
  </si>
  <si>
    <t>Moonachie Boro</t>
  </si>
  <si>
    <t>Teaneck Twp</t>
  </si>
  <si>
    <t>Beverly City</t>
  </si>
  <si>
    <t>Burlington Twp</t>
  </si>
  <si>
    <t>Edgewater Park Twp</t>
  </si>
  <si>
    <t>Maple Shade Twp</t>
  </si>
  <si>
    <t>Mount Holly Twp</t>
  </si>
  <si>
    <t>North Hanover Twp</t>
  </si>
  <si>
    <t>Pemberton Twp</t>
  </si>
  <si>
    <t>Willingboro Twp</t>
  </si>
  <si>
    <t>Bellmawr Boro</t>
  </si>
  <si>
    <t>Camden City</t>
  </si>
  <si>
    <t>Collingswood Boro</t>
  </si>
  <si>
    <t>Gloucester Twp</t>
  </si>
  <si>
    <t>Lindenwold Boro</t>
  </si>
  <si>
    <t>Mount Ephraim Boro</t>
  </si>
  <si>
    <t>Oaklyn Boro</t>
  </si>
  <si>
    <t>Runnemede Boro</t>
  </si>
  <si>
    <t>Waterford Twp</t>
  </si>
  <si>
    <t>Woodlynne Boro</t>
  </si>
  <si>
    <t>Dennis Twp</t>
  </si>
  <si>
    <t>Middle Twp</t>
  </si>
  <si>
    <t>North Wildwood City</t>
  </si>
  <si>
    <t>Ocean City</t>
  </si>
  <si>
    <t>Wildwood City</t>
  </si>
  <si>
    <t>Wildwood Crest Boro</t>
  </si>
  <si>
    <t>Woodbine Boro</t>
  </si>
  <si>
    <t>Bridgeton City</t>
  </si>
  <si>
    <t>Fairfield Twp</t>
  </si>
  <si>
    <t>Greenwich Twp</t>
  </si>
  <si>
    <t>Hopewell Twp</t>
  </si>
  <si>
    <t>Lawrence Twp</t>
  </si>
  <si>
    <t>Maurice River Twp</t>
  </si>
  <si>
    <t>Stow Creek Twp</t>
  </si>
  <si>
    <t>Upper Deerfield Twp</t>
  </si>
  <si>
    <t>Vineland City</t>
  </si>
  <si>
    <t>Belleville Town</t>
  </si>
  <si>
    <t>Irvington Township</t>
  </si>
  <si>
    <t>Newark City</t>
  </si>
  <si>
    <t>City Of Orange Twp</t>
  </si>
  <si>
    <t>Clayton Boro</t>
  </si>
  <si>
    <t>Glassboro</t>
  </si>
  <si>
    <t>Logan Twp</t>
  </si>
  <si>
    <t>Mantua Twp</t>
  </si>
  <si>
    <t>National Park Boro</t>
  </si>
  <si>
    <t>Paulsboro Boro</t>
  </si>
  <si>
    <t>West Deptford Twp</t>
  </si>
  <si>
    <t>Bayonne City</t>
  </si>
  <si>
    <t>Harrison Town</t>
  </si>
  <si>
    <t>Hoboken City</t>
  </si>
  <si>
    <t>Kearny Town</t>
  </si>
  <si>
    <t>West New York Town</t>
  </si>
  <si>
    <t>High Bridge Boro</t>
  </si>
  <si>
    <t>Princeton</t>
  </si>
  <si>
    <t>Trenton City</t>
  </si>
  <si>
    <t>Carteret Boro</t>
  </si>
  <si>
    <t>Jamesburg Boro</t>
  </si>
  <si>
    <t>New Brunswick City</t>
  </si>
  <si>
    <t>North Brunswick Twp</t>
  </si>
  <si>
    <t>Perth Amboy City</t>
  </si>
  <si>
    <t>Piscataway Twp</t>
  </si>
  <si>
    <t>Sayreville Boro</t>
  </si>
  <si>
    <t>South Amboy City</t>
  </si>
  <si>
    <t>South River Boro</t>
  </si>
  <si>
    <t>Asbury Park City</t>
  </si>
  <si>
    <t>Belmar Boro</t>
  </si>
  <si>
    <t>Bradley Beach Boro</t>
  </si>
  <si>
    <t>Eatontown Boro</t>
  </si>
  <si>
    <t>Farmingdale Boro</t>
  </si>
  <si>
    <t>Freehold Boro</t>
  </si>
  <si>
    <t>Keansburg Boro</t>
  </si>
  <si>
    <t>Keyport Boro</t>
  </si>
  <si>
    <t>Long Branch City</t>
  </si>
  <si>
    <t>Neptune City</t>
  </si>
  <si>
    <t>Neptune Twp</t>
  </si>
  <si>
    <t>Ocean Twp</t>
  </si>
  <si>
    <t>Red Bank Boro</t>
  </si>
  <si>
    <t>Lake Como</t>
  </si>
  <si>
    <t>Boonton Town</t>
  </si>
  <si>
    <t>Dover Town</t>
  </si>
  <si>
    <t>Netcong Boro</t>
  </si>
  <si>
    <t>Wharton Boro</t>
  </si>
  <si>
    <t>Barnegat Twp</t>
  </si>
  <si>
    <t>Brick Twp</t>
  </si>
  <si>
    <t>Lakehurst Boro</t>
  </si>
  <si>
    <t>Lakewood Twp</t>
  </si>
  <si>
    <t>Little Egg Harbor Twp</t>
  </si>
  <si>
    <t>Tuckerton Boro</t>
  </si>
  <si>
    <t>Clifton City</t>
  </si>
  <si>
    <t>Haledon Boro</t>
  </si>
  <si>
    <t>Passaic City</t>
  </si>
  <si>
    <t>Paterson City</t>
  </si>
  <si>
    <t>Woodland Park</t>
  </si>
  <si>
    <t>Mannington Twp</t>
  </si>
  <si>
    <t>Pennsville</t>
  </si>
  <si>
    <t>Pittsgrove Twp</t>
  </si>
  <si>
    <t>Salem City</t>
  </si>
  <si>
    <t>Bound Brook Boro</t>
  </si>
  <si>
    <t>Franklin Twp</t>
  </si>
  <si>
    <t>North Plainfield Boro</t>
  </si>
  <si>
    <t>Somerville Boro</t>
  </si>
  <si>
    <t>Franklin Boro</t>
  </si>
  <si>
    <t>Montague Twp</t>
  </si>
  <si>
    <t>Newton Town</t>
  </si>
  <si>
    <t>Ogdensburg Boro</t>
  </si>
  <si>
    <t>Stillwater Twp</t>
  </si>
  <si>
    <t>Elizabeth City</t>
  </si>
  <si>
    <t>Hillside Twp</t>
  </si>
  <si>
    <t>Plainfield City</t>
  </si>
  <si>
    <t>Rahway City</t>
  </si>
  <si>
    <t>Roselle Park Boro</t>
  </si>
  <si>
    <t>Union Twp</t>
  </si>
  <si>
    <t>Winfield Twp</t>
  </si>
  <si>
    <t>Belvidere Town</t>
  </si>
  <si>
    <t>Phillipsburg Town</t>
  </si>
  <si>
    <t>Washington Boro</t>
  </si>
  <si>
    <t>FY09 PEA</t>
  </si>
  <si>
    <t>FY09 PEA PP</t>
  </si>
  <si>
    <t>Projected In-District Preschool Enrollment Funded:</t>
  </si>
  <si>
    <t>Projected Preschool Education Aid - Part I:</t>
  </si>
  <si>
    <t>Projected Licensed Child Care Provider Preschool Enrollment Funded:</t>
  </si>
  <si>
    <t>Projected Preschool Education Aid - Part II:</t>
  </si>
  <si>
    <t>Projected State Funded Head Start Enrollment:</t>
  </si>
  <si>
    <t>Projected Preschool Education Aid - Part III:</t>
  </si>
  <si>
    <t>FY2008-09 Preschool Education Aid Per Pupil:</t>
  </si>
  <si>
    <t>FY2008-09 Preschool Education Aid:</t>
  </si>
  <si>
    <t>PRESCHOOL EDUCATION AID:</t>
  </si>
  <si>
    <t>Projected State Funded Charter Enrollment:</t>
  </si>
  <si>
    <t>Projected Preschool Education Aid - Part IV:</t>
  </si>
  <si>
    <t>PEA Subtotal</t>
  </si>
  <si>
    <t>Select District</t>
  </si>
  <si>
    <t>Teachers Subtotal:</t>
  </si>
  <si>
    <t>Relief Teachers Subtotal:</t>
  </si>
  <si>
    <t>Teacher Assistants Subtotal:</t>
  </si>
  <si>
    <t>Supervisors of Instruction Subtotal:</t>
  </si>
  <si>
    <t>Principals/Assistant Principals/Program Directors Subtotal:</t>
  </si>
  <si>
    <t>Other Professional Staff Subtotal:</t>
  </si>
  <si>
    <t>Secretarial and Clerical Assistants Subtotal:</t>
  </si>
  <si>
    <t>Fiscal Specialist Subtotal:</t>
  </si>
  <si>
    <t>Custodian Subtotal:</t>
  </si>
  <si>
    <t>Security Guard Subtotal:</t>
  </si>
  <si>
    <t>Totals:</t>
  </si>
  <si>
    <t>Essex County, Newark Educators Communi, 6029</t>
  </si>
  <si>
    <t>Newark Educators Communi</t>
  </si>
  <si>
    <t>Essex County, Phillip's Academy Cs, 6094</t>
  </si>
  <si>
    <t>Phillip's Academy Cs</t>
  </si>
  <si>
    <t>Essex County, Marion P. Thomas Cs, 7210</t>
  </si>
  <si>
    <t>Marion P. Thomas Cs</t>
  </si>
  <si>
    <t>Hudson County, Jersey City Golden Door, 6915</t>
  </si>
  <si>
    <t>Jersey City Golden Door</t>
  </si>
  <si>
    <t>Hudson County, Learning Community Cs, 7115</t>
  </si>
  <si>
    <t>Learning Community Cs</t>
  </si>
  <si>
    <t>Monmouth County, The Red Bank Cs, 7720</t>
  </si>
  <si>
    <t>The Red Bank Cs</t>
  </si>
  <si>
    <t>Passaic County, John P Holland Charter S, 6079</t>
  </si>
  <si>
    <t>John P Holland Charter S</t>
  </si>
  <si>
    <t>Yes</t>
  </si>
  <si>
    <t>No</t>
  </si>
  <si>
    <t>Camden County, Camden’s Promise Charter, 6107</t>
  </si>
  <si>
    <t>Camden’s Promise Charter</t>
  </si>
  <si>
    <t>Cumberland County, Compass Academy Cs, 6089</t>
  </si>
  <si>
    <t>Compass Academy Cs</t>
  </si>
  <si>
    <t>Essex County, Great Oaks Legacy Charte, 6053</t>
  </si>
  <si>
    <t>Great Oaks Legacy Charte</t>
  </si>
  <si>
    <t>SPED</t>
  </si>
  <si>
    <t>Additional Amt for Students w/Disabilities in Gen Ed Classrooms</t>
  </si>
  <si>
    <t>Atlantic County, Egg Harbor Twp, 1310</t>
  </si>
  <si>
    <t>Egg Harbor Twp</t>
  </si>
  <si>
    <t>Bergen County, Fairview Boro, 1470</t>
  </si>
  <si>
    <t>Fairview Boro</t>
  </si>
  <si>
    <t>Bergen County, North Arlington Boro, 3600</t>
  </si>
  <si>
    <t>North Arlington Boro</t>
  </si>
  <si>
    <t>Burlington County, Lumberton Twp, 2850</t>
  </si>
  <si>
    <t>Lumberton Twp</t>
  </si>
  <si>
    <t>Camden County, Clementon Boro, 0880</t>
  </si>
  <si>
    <t>Clementon Boro</t>
  </si>
  <si>
    <t>Hunterdon County, Hampton Boro, 1970</t>
  </si>
  <si>
    <t>Hampton Boro</t>
  </si>
  <si>
    <t>Monmouth County, Matawan-Aberdeen Regional, 3040</t>
  </si>
  <si>
    <t>Matawan-Aberdeen Regional</t>
  </si>
  <si>
    <t>Ocean County, Seaside Heights Boro, 4710</t>
  </si>
  <si>
    <t>Seaside Heights Boro</t>
  </si>
  <si>
    <t>Salem County, Quinton Twp, 4280</t>
  </si>
  <si>
    <t>Quinton Twp</t>
  </si>
  <si>
    <t>Somerset County, Manville Boro, 3000</t>
  </si>
  <si>
    <t>Manville Boro</t>
  </si>
  <si>
    <t>Atlantic County, Mullica Twp, 3480</t>
  </si>
  <si>
    <t>Audubon Boro</t>
  </si>
  <si>
    <t>Camden County, Audubon Boro, 0150</t>
  </si>
  <si>
    <t>Camden County, Berlin Twp, 0340</t>
  </si>
  <si>
    <t>Gloucester County, Monroe Twp, 3280</t>
  </si>
  <si>
    <t>Gloucester County, Washington Twp, 5500</t>
  </si>
  <si>
    <t>Gloucester County, Westville Boro, 5740</t>
  </si>
  <si>
    <t>Westville Boro</t>
  </si>
  <si>
    <t>Hudson County, East Newark Boro, 1200</t>
  </si>
  <si>
    <t>Ocean County, Ocean Gate Boro, 3800</t>
  </si>
  <si>
    <t>Ocean County, Jackson Twp, 2360</t>
  </si>
  <si>
    <t>Passaic County, Bloomingdale Boro, 0420</t>
  </si>
  <si>
    <t>Head Start Regular/Inclusion Teachers</t>
  </si>
  <si>
    <t>Private Providers Regular/Inclusion Teachers</t>
  </si>
  <si>
    <t>Head Start  Regular/Inclusion Teacher Assistants</t>
  </si>
  <si>
    <t>Private Providers  Regular/Inclusion Teacher Assistants</t>
  </si>
  <si>
    <t>Hopatcong</t>
  </si>
  <si>
    <t>Salem County, Lower Alloways Creek, 2800</t>
  </si>
  <si>
    <t>Lower Alloways Creek</t>
  </si>
  <si>
    <t>Atlantic County, Estell Manor City, 1410</t>
  </si>
  <si>
    <t>Estell Manor City</t>
  </si>
  <si>
    <t>Atlantic County, Hammonton Town, 1960</t>
  </si>
  <si>
    <t>Hammonton Town</t>
  </si>
  <si>
    <t>Mullica Twp</t>
  </si>
  <si>
    <t>Bergen County, Palisades Park, 3910</t>
  </si>
  <si>
    <t>Palisades Park</t>
  </si>
  <si>
    <t>Berlin Twp</t>
  </si>
  <si>
    <t>Cape May County, Cape May City, 0710</t>
  </si>
  <si>
    <t>Cape May City</t>
  </si>
  <si>
    <t>Cumberland County, Commercial Twp, 0950</t>
  </si>
  <si>
    <t>Commercial Twp</t>
  </si>
  <si>
    <t>Cumberland County, Deerfield Twp, 1020</t>
  </si>
  <si>
    <t>Deerfield Twp</t>
  </si>
  <si>
    <t>Monroe Twp</t>
  </si>
  <si>
    <t>Washington Twp</t>
  </si>
  <si>
    <t>East Newark Boro</t>
  </si>
  <si>
    <t>Hunterdon County, South-Hunterdon, 1376</t>
  </si>
  <si>
    <t>South-Hunterdon</t>
  </si>
  <si>
    <t>Jackson Twp</t>
  </si>
  <si>
    <t>Ocean Gate Boro</t>
  </si>
  <si>
    <t>Ocean County, Stafford Twp, 5020</t>
  </si>
  <si>
    <t>Stafford Twp</t>
  </si>
  <si>
    <t>Bloomingdale Boro</t>
  </si>
  <si>
    <t>Salem County, Penns Grv-Carneys Pt Reg, 4070</t>
  </si>
  <si>
    <t>Penns Grv-Carneys Pt Reg</t>
  </si>
  <si>
    <t>Salem County, Upper Pittsgrove Twp, 5320</t>
  </si>
  <si>
    <t>Upper Pittsgrove Twp</t>
  </si>
  <si>
    <t>Salem County, Woodstown-Pilesgrove Reg, 5910</t>
  </si>
  <si>
    <t>Woodstown-Pilesgrove Reg</t>
  </si>
  <si>
    <t>Sussex County, Hamburg Boro, 1930</t>
  </si>
  <si>
    <t>Hamburg Boro</t>
  </si>
  <si>
    <t>Sussex County, Hopatcong, 2240</t>
  </si>
  <si>
    <t>Contracted Services - Transportation</t>
  </si>
  <si>
    <t>Total General Education Eligible Projected Enrollment</t>
  </si>
  <si>
    <t>Universe of General Education Eligible Children</t>
  </si>
  <si>
    <t>Atlantic County, Folsom Boro, 1540</t>
  </si>
  <si>
    <t>Folsom Boro</t>
  </si>
  <si>
    <t>Atlantic County, Linwood City, 2680</t>
  </si>
  <si>
    <t>Linwood City</t>
  </si>
  <si>
    <t>Bergen County, Little Ferry Boro, 2710</t>
  </si>
  <si>
    <t>Little Ferry Boro</t>
  </si>
  <si>
    <t>Bergen County, Ridgefield Park Twp, 4380</t>
  </si>
  <si>
    <t>Ridgefield Park Twp</t>
  </si>
  <si>
    <t>Burlington County, Eastampton Twp, 1250</t>
  </si>
  <si>
    <t>Eastampton Twp</t>
  </si>
  <si>
    <t>Burlington County, Mount Laurel Twp, 3440</t>
  </si>
  <si>
    <t>Mount Laurel Twp</t>
  </si>
  <si>
    <t>Burlington County, Palmyra Boro, 3920</t>
  </si>
  <si>
    <t>Palmyra Boro</t>
  </si>
  <si>
    <t>Burlington County, Washington Twp, 5490</t>
  </si>
  <si>
    <t>Burlington County, Westampton, 5720</t>
  </si>
  <si>
    <t>Westampton</t>
  </si>
  <si>
    <t>Camden County, Gibbsboro Boro, 1720</t>
  </si>
  <si>
    <t>Gibbsboro Boro</t>
  </si>
  <si>
    <t>Camden County, Lawnside Boro, 2560</t>
  </si>
  <si>
    <t>Lawnside Boro</t>
  </si>
  <si>
    <t>Camden County, Pine Hill Boro, 4110</t>
  </si>
  <si>
    <t>Pine Hill Boro</t>
  </si>
  <si>
    <t>Camden County, Voorhees Twp, 5400</t>
  </si>
  <si>
    <t>Voorhees Twp</t>
  </si>
  <si>
    <t>Camden County, Winslow Twp, 5820</t>
  </si>
  <si>
    <t>Winslow Twp</t>
  </si>
  <si>
    <t>Cumberland County, Downe Twp, 1120</t>
  </si>
  <si>
    <t>Downe Twp</t>
  </si>
  <si>
    <t>Essex County, Montclair Town, 3310</t>
  </si>
  <si>
    <t>Montclair Town</t>
  </si>
  <si>
    <t>Essex County, Nutley Town, 3750</t>
  </si>
  <si>
    <t>Nutley Town</t>
  </si>
  <si>
    <t>Essex County, West Orange Town, 5680</t>
  </si>
  <si>
    <t>West Orange Town</t>
  </si>
  <si>
    <t>Gloucester County, Deptford Twp, 1100</t>
  </si>
  <si>
    <t>Deptford Twp</t>
  </si>
  <si>
    <t>Gloucester County, Pitman Boro, 4140</t>
  </si>
  <si>
    <t>Pitman Boro</t>
  </si>
  <si>
    <t>Gloucester County, South Harrison Twp, 4880</t>
  </si>
  <si>
    <t>South Harrison Twp</t>
  </si>
  <si>
    <t>Gloucester County, Woodbury City, 5860</t>
  </si>
  <si>
    <t>Woodbury City</t>
  </si>
  <si>
    <t>Hunterdon County, Kingwood Twp, 2450</t>
  </si>
  <si>
    <t>Kingwood Twp</t>
  </si>
  <si>
    <t>Hunterdon County, Milford Boro, 3180</t>
  </si>
  <si>
    <t>Milford Boro</t>
  </si>
  <si>
    <t>Middlesex County, South Brunswick Twp, 4860</t>
  </si>
  <si>
    <t>South Brunswick Twp</t>
  </si>
  <si>
    <t>Middlesex County, South Plainfield Boro, 4910</t>
  </si>
  <si>
    <t>South Plainfield Boro</t>
  </si>
  <si>
    <t>Monmouth County, Howell Twp, 2290</t>
  </si>
  <si>
    <t>Howell Twp</t>
  </si>
  <si>
    <t>Monmouth County, West Long Branch Boro, 5640</t>
  </si>
  <si>
    <t>West Long Branch Boro</t>
  </si>
  <si>
    <t>Morris County, Jefferson Twp, 2380</t>
  </si>
  <si>
    <t>Jefferson Twp</t>
  </si>
  <si>
    <t>Ocean County, Eagleswood Twp, 1150</t>
  </si>
  <si>
    <t>Eagleswood Twp</t>
  </si>
  <si>
    <t>Ocean County, Island Heights Boro, 2350</t>
  </si>
  <si>
    <t>Island Heights Boro</t>
  </si>
  <si>
    <t>Ocean County, Manchester Twp, 2940</t>
  </si>
  <si>
    <t>Manchester Twp</t>
  </si>
  <si>
    <t>Ocean County, Plumsted Twp, 4190</t>
  </si>
  <si>
    <t>Plumsted Twp</t>
  </si>
  <si>
    <t>Passaic County, Prospect Park Boro, 4270</t>
  </si>
  <si>
    <t>Prospect Park Boro</t>
  </si>
  <si>
    <t>Salem County, Alloway Twp, 0060</t>
  </si>
  <si>
    <t>Alloway Twp</t>
  </si>
  <si>
    <t>Salem County, Elsinboro Twp, 1350</t>
  </si>
  <si>
    <t>Elsinboro Twp</t>
  </si>
  <si>
    <t>Sussex County, Andover Reg, 0090</t>
  </si>
  <si>
    <t>Andover Reg</t>
  </si>
  <si>
    <t>Union County, Linden City, 2660</t>
  </si>
  <si>
    <t>Linden City</t>
  </si>
  <si>
    <t>Union County, Springfield Twp, 5000</t>
  </si>
  <si>
    <t>Springfield Twp</t>
  </si>
  <si>
    <t>Warren County, Franklin Twp, 1620</t>
  </si>
  <si>
    <t>Warren County, Oxford Twp, 3890</t>
  </si>
  <si>
    <t>Oxford Twp</t>
  </si>
  <si>
    <t>Warren County, Pohatcong Twp, 4200</t>
  </si>
  <si>
    <t>Pohatcong Twp</t>
  </si>
  <si>
    <t>Camden County, Chesilhurst, 0810</t>
  </si>
  <si>
    <t>Chesilhurst</t>
  </si>
  <si>
    <t>Atlantic County, Corbin City, 0960</t>
  </si>
  <si>
    <t>Corbin City</t>
  </si>
  <si>
    <t>Atlantic County, Longport, 2780</t>
  </si>
  <si>
    <t>Longport</t>
  </si>
  <si>
    <t>Atlantic County, Margate City, 3020</t>
  </si>
  <si>
    <t>Margate City</t>
  </si>
  <si>
    <t>Atlantic County, Port Republic City, 4240</t>
  </si>
  <si>
    <t>Port Republic City</t>
  </si>
  <si>
    <t>Bergen County, Allendale Boro, 0040</t>
  </si>
  <si>
    <t>Allendale Boro</t>
  </si>
  <si>
    <t>Bergen County, Alpine Boro, 0080</t>
  </si>
  <si>
    <t>Alpine Boro</t>
  </si>
  <si>
    <t>Bergen County, Carlstadt Boro, 0740</t>
  </si>
  <si>
    <t>Carlstadt Boro</t>
  </si>
  <si>
    <t>Bergen County, Cliffside Park Boro, 0890</t>
  </si>
  <si>
    <t>Cliffside Park Boro</t>
  </si>
  <si>
    <t>Bergen County, Closter Boro, 0930</t>
  </si>
  <si>
    <t>Closter Boro</t>
  </si>
  <si>
    <t>Bergen County, Cresskill Boro, 0990</t>
  </si>
  <si>
    <t>Cresskill Boro</t>
  </si>
  <si>
    <t>Bergen County, Demarest Boro, 1070</t>
  </si>
  <si>
    <t>Demarest Boro</t>
  </si>
  <si>
    <t>Bergen County, Dumont Boro, 1130</t>
  </si>
  <si>
    <t>Dumont Boro</t>
  </si>
  <si>
    <t>Bergen County, East Rutherford Boro, 1230</t>
  </si>
  <si>
    <t>East Rutherford Boro</t>
  </si>
  <si>
    <t>Bergen County, Edgewater Boro, 1270</t>
  </si>
  <si>
    <t>Edgewater Boro</t>
  </si>
  <si>
    <t>Bergen County, Elmwood Park, 1345</t>
  </si>
  <si>
    <t>Elmwood Park</t>
  </si>
  <si>
    <t>Bergen County, Emerson Boro, 1360</t>
  </si>
  <si>
    <t>Emerson Boro</t>
  </si>
  <si>
    <t>Bergen County, Englewood Cliffs Boro, 1380</t>
  </si>
  <si>
    <t>Englewood Cliffs Boro</t>
  </si>
  <si>
    <t>Bergen County, Fair Lawn Boro, 1450</t>
  </si>
  <si>
    <t>Fair Lawn Boro</t>
  </si>
  <si>
    <t>Bergen County, Fort Lee Boro, 1550</t>
  </si>
  <si>
    <t>Fort Lee Boro</t>
  </si>
  <si>
    <t>Bergen County, Franklin Lakes Boro, 1580</t>
  </si>
  <si>
    <t>Franklin Lakes Boro</t>
  </si>
  <si>
    <t>Bergen County, Glen Rock Boro, 1760</t>
  </si>
  <si>
    <t>Glen Rock Boro</t>
  </si>
  <si>
    <t>Bergen County, Harrington Park Boro, 2050</t>
  </si>
  <si>
    <t>Harrington Park Boro</t>
  </si>
  <si>
    <t>Bergen County, Hasbrouck Heights Boro, 2080</t>
  </si>
  <si>
    <t>Hasbrouck Heights Boro</t>
  </si>
  <si>
    <t>Bergen County, Haworth Boro, 2090</t>
  </si>
  <si>
    <t>Haworth Boro</t>
  </si>
  <si>
    <t>Bergen County, Hillsdale Boro, 2180</t>
  </si>
  <si>
    <t>Hillsdale Boro</t>
  </si>
  <si>
    <t>Bergen County, Ho Ho Kus Boro, 2200</t>
  </si>
  <si>
    <t>Ho Ho Kus Boro</t>
  </si>
  <si>
    <t>Bergen County, Leonia Boro, 2620</t>
  </si>
  <si>
    <t>Leonia Boro</t>
  </si>
  <si>
    <t>Bergen County, Lodi Borough, 2740</t>
  </si>
  <si>
    <t>Lodi Borough</t>
  </si>
  <si>
    <t>Bergen County, Lyndhurst Twp, 2860</t>
  </si>
  <si>
    <t>Lyndhurst Twp</t>
  </si>
  <si>
    <t>Bergen County, Mahwah Twp, 2900</t>
  </si>
  <si>
    <t>Mahwah Twp</t>
  </si>
  <si>
    <t>Bergen County, Maywood Boro, 3060</t>
  </si>
  <si>
    <t>Maywood Boro</t>
  </si>
  <si>
    <t>Bergen County, Midland Park Boro, 3170</t>
  </si>
  <si>
    <t>Midland Park Boro</t>
  </si>
  <si>
    <t>Bergen County, Montvale Boro, 3330</t>
  </si>
  <si>
    <t>Montvale Boro</t>
  </si>
  <si>
    <t>Bergen County, New Milford Boro, 3550</t>
  </si>
  <si>
    <t>New Milford Boro</t>
  </si>
  <si>
    <t>Bergen County, Northvale Boro, 3730</t>
  </si>
  <si>
    <t>Northvale Boro</t>
  </si>
  <si>
    <t>Bergen County, Norwood Boro, 3740</t>
  </si>
  <si>
    <t>Norwood Boro</t>
  </si>
  <si>
    <t>Bergen County, Oakland Boro, 3760</t>
  </si>
  <si>
    <t>Oakland Boro</t>
  </si>
  <si>
    <t>Bergen County, Old Tappan Boro, 3850</t>
  </si>
  <si>
    <t>Old Tappan Boro</t>
  </si>
  <si>
    <t>Bergen County, Oradell Boro, 3870</t>
  </si>
  <si>
    <t>Oradell Boro</t>
  </si>
  <si>
    <t>Bergen County, Paramus Boro, 3930</t>
  </si>
  <si>
    <t>Paramus Boro</t>
  </si>
  <si>
    <t>Bergen County, Park Ridge Boro, 3940</t>
  </si>
  <si>
    <t>Park Ridge Boro</t>
  </si>
  <si>
    <t>Bergen County, Ramsey Boro, 4310</t>
  </si>
  <si>
    <t>Ramsey Boro</t>
  </si>
  <si>
    <t>Bergen County, Ridgefield Boro, 4370</t>
  </si>
  <si>
    <t>Ridgefield Boro</t>
  </si>
  <si>
    <t>Bergen County, Ridgewood Village, 4390</t>
  </si>
  <si>
    <t>Ridgewood Village</t>
  </si>
  <si>
    <t>Bergen County, River Edge Boro, 4410</t>
  </si>
  <si>
    <t>River Edge Boro</t>
  </si>
  <si>
    <t>Bergen County, River Vale Twp, 4430</t>
  </si>
  <si>
    <t>River Vale Twp</t>
  </si>
  <si>
    <t>Bergen County, Rochelle Park Twp, 4470</t>
  </si>
  <si>
    <t>Rochelle Park Twp</t>
  </si>
  <si>
    <t>Bergen County, Rockleigh, 4500</t>
  </si>
  <si>
    <t>Rockleigh</t>
  </si>
  <si>
    <t>Bergen County, Rutherford Boro, 4600</t>
  </si>
  <si>
    <t>Rutherford Boro</t>
  </si>
  <si>
    <t>Bergen County, Saddle Brook Twp, 4610</t>
  </si>
  <si>
    <t>Saddle Brook Twp</t>
  </si>
  <si>
    <t>Bergen County, Saddle River Boro, 4620</t>
  </si>
  <si>
    <t>Saddle River Boro</t>
  </si>
  <si>
    <t>Bergen County, South Hackensack Twp, 4870</t>
  </si>
  <si>
    <t>South Hackensack Twp</t>
  </si>
  <si>
    <t>Bergen County, Tenafly Boro, 5160</t>
  </si>
  <si>
    <t>Tenafly Boro</t>
  </si>
  <si>
    <t>Bergen County, Upper Saddle River Boro, 5330</t>
  </si>
  <si>
    <t>Upper Saddle River Boro</t>
  </si>
  <si>
    <t>Bergen County, Waldwick Boro, 5410</t>
  </si>
  <si>
    <t>Waldwick Boro</t>
  </si>
  <si>
    <t>Bergen County, Wallington Boro, 5430</t>
  </si>
  <si>
    <t>Wallington Boro</t>
  </si>
  <si>
    <t>Bergen County, Westwood Regional, 5755</t>
  </si>
  <si>
    <t>Westwood Regional</t>
  </si>
  <si>
    <t>Bergen County, Wood-Ridge Boro, 5830</t>
  </si>
  <si>
    <t>Wood-Ridge Boro</t>
  </si>
  <si>
    <t>Bergen County, Woodcliff Lake Boro, 5880</t>
  </si>
  <si>
    <t>Woodcliff Lake Boro</t>
  </si>
  <si>
    <t>Bergen County, Wyckoff Twp, 5920</t>
  </si>
  <si>
    <t>Wyckoff Twp</t>
  </si>
  <si>
    <t>Burlington County, Bass River Twp, 0200</t>
  </si>
  <si>
    <t>Bass River Twp</t>
  </si>
  <si>
    <t>Burlington County, Bordentown Regional, 0475</t>
  </si>
  <si>
    <t>Bordentown Regional</t>
  </si>
  <si>
    <t>Burlington County, Chesterfield Twp, 0830</t>
  </si>
  <si>
    <t>Chesterfield Twp</t>
  </si>
  <si>
    <t>Burlington County, Cinnaminson Twp, 0840</t>
  </si>
  <si>
    <t>Cinnaminson Twp</t>
  </si>
  <si>
    <t>Burlington County, Delanco Twp, 1030</t>
  </si>
  <si>
    <t>Delanco Twp</t>
  </si>
  <si>
    <t>Burlington County, Delran Twp, 1060</t>
  </si>
  <si>
    <t>Delran Twp</t>
  </si>
  <si>
    <t>Burlington County, Evesham Twp, 1420</t>
  </si>
  <si>
    <t>Evesham Twp</t>
  </si>
  <si>
    <t>Burlington County, Florence Twp, 1520</t>
  </si>
  <si>
    <t>Florence Twp</t>
  </si>
  <si>
    <t>Burlington County, Hainesport Twp, 1910</t>
  </si>
  <si>
    <t>Hainesport Twp</t>
  </si>
  <si>
    <t>Burlington County, Mansfield Twp, 2960</t>
  </si>
  <si>
    <t>Mansfield Twp</t>
  </si>
  <si>
    <t>Burlington County, Medford Lakes Boro, 3070</t>
  </si>
  <si>
    <t>Medford Lakes Boro</t>
  </si>
  <si>
    <t>Burlington County, Medford Twp, 3080</t>
  </si>
  <si>
    <t>Medford Twp</t>
  </si>
  <si>
    <t>Burlington County, Moorestown Twp, 3360</t>
  </si>
  <si>
    <t>Moorestown Twp</t>
  </si>
  <si>
    <t>Burlington County, New Hanover Twp, 3540</t>
  </si>
  <si>
    <t>New Hanover Twp</t>
  </si>
  <si>
    <t>Burlington County, Pemberton Twp (Pemberton Boro), 4040</t>
  </si>
  <si>
    <t>Pemberton Twp (Pemberton Boro)</t>
  </si>
  <si>
    <t>Burlington County, Riverside Twp, 4450</t>
  </si>
  <si>
    <t>Riverside Twp</t>
  </si>
  <si>
    <t>Burlington County, Riverton, 4460</t>
  </si>
  <si>
    <t>Riverton</t>
  </si>
  <si>
    <t>Burlington County, Shamong Twp, 4740</t>
  </si>
  <si>
    <t>Shamong Twp</t>
  </si>
  <si>
    <t>Burlington County, Southampton Twp, 4930</t>
  </si>
  <si>
    <t>Southampton Twp</t>
  </si>
  <si>
    <t>Burlington County, Springfield Twp, 5010</t>
  </si>
  <si>
    <t>Burlington County, Tabernacle Twp, 5130</t>
  </si>
  <si>
    <t>Tabernacle Twp</t>
  </si>
  <si>
    <t>Burlington County, Woodland Twp, 5890</t>
  </si>
  <si>
    <t>Woodland Twp</t>
  </si>
  <si>
    <t>Camden County, Barrington Boro, 0190</t>
  </si>
  <si>
    <t>Barrington Boro</t>
  </si>
  <si>
    <t>Camden County, Berlin Boro, 0330</t>
  </si>
  <si>
    <t>Berlin Boro</t>
  </si>
  <si>
    <t>Camden County, Brooklawn Boro, 0580</t>
  </si>
  <si>
    <t>Brooklawn Boro</t>
  </si>
  <si>
    <t>Camden County, Cherry Hill Twp, 0800</t>
  </si>
  <si>
    <t>Cherry Hill Twp</t>
  </si>
  <si>
    <t>Camden County, Haddon Heights Boro, 1880</t>
  </si>
  <si>
    <t>Haddon Heights Boro</t>
  </si>
  <si>
    <t>Camden County, Haddon Twp, 1890</t>
  </si>
  <si>
    <t>Haddon Twp</t>
  </si>
  <si>
    <t>Camden County, Haddonfield, 1900</t>
  </si>
  <si>
    <t>Haddonfield</t>
  </si>
  <si>
    <t>Camden County, Hi Nella, 2130</t>
  </si>
  <si>
    <t>Hi Nella</t>
  </si>
  <si>
    <t>Camden County, Laurel Springs Boro, 2540</t>
  </si>
  <si>
    <t>Laurel Springs Boro</t>
  </si>
  <si>
    <t>Camden County, Magnolia Boro, 2890</t>
  </si>
  <si>
    <t>Magnolia Boro</t>
  </si>
  <si>
    <t>Camden County, Merchantville Boro, 3110</t>
  </si>
  <si>
    <t>Merchantville Boro</t>
  </si>
  <si>
    <t>Camden County, Pennsauken Twp, 4060</t>
  </si>
  <si>
    <t>Pennsauken Twp</t>
  </si>
  <si>
    <t>Camden County, Somerdale Boro, 4790</t>
  </si>
  <si>
    <t>Somerdale Boro</t>
  </si>
  <si>
    <t>Camden County, Stratford Boro, 5080</t>
  </si>
  <si>
    <t>Stratford Boro</t>
  </si>
  <si>
    <t>Cape May County, Avalon Boro, 0170</t>
  </si>
  <si>
    <t>Avalon Boro</t>
  </si>
  <si>
    <t>Cape May County, Sea Isle City, 4700</t>
  </si>
  <si>
    <t>Sea Isle City</t>
  </si>
  <si>
    <t>Cape May County, Stone Harbor Boro, 5060</t>
  </si>
  <si>
    <t>Stone Harbor Boro</t>
  </si>
  <si>
    <t>Cape May County, Upper Twp, 5340</t>
  </si>
  <si>
    <t>Upper Twp</t>
  </si>
  <si>
    <t>Cape May County, West Cape May Boro, 5610</t>
  </si>
  <si>
    <t>West Cape May Boro</t>
  </si>
  <si>
    <t>Cumberland County, Hopewell Twp (Shiloh Boro), 4750</t>
  </si>
  <si>
    <t>Hopewell Twp (Shiloh Boro)</t>
  </si>
  <si>
    <t>Cumberland County, Vineland Public Charter, 6028</t>
  </si>
  <si>
    <t>Vineland Public Charter</t>
  </si>
  <si>
    <t>Essex County, Bloomfield Twp, 0410</t>
  </si>
  <si>
    <t>Bloomfield Twp</t>
  </si>
  <si>
    <t>Essex County, Caldwell-West Caldwell, 0660</t>
  </si>
  <si>
    <t>Caldwell-West Caldwell</t>
  </si>
  <si>
    <t>Essex County, Cedar Grove Twp, 0760</t>
  </si>
  <si>
    <t>Cedar Grove Twp</t>
  </si>
  <si>
    <t>Essex County, Essex Fells Boro, 1400</t>
  </si>
  <si>
    <t>Essex Fells Boro</t>
  </si>
  <si>
    <t>Essex County, Fairfield Twp, 1465</t>
  </si>
  <si>
    <t>Essex County, Glen Ridge Boro, 1750</t>
  </si>
  <si>
    <t>Glen Ridge Boro</t>
  </si>
  <si>
    <t>Essex County, Livingston Twp, 2730</t>
  </si>
  <si>
    <t>Livingston Twp</t>
  </si>
  <si>
    <t>Essex County, Millburn Twp, 3190</t>
  </si>
  <si>
    <t>Millburn Twp</t>
  </si>
  <si>
    <t>Essex County, North Caldwell Boro, 3630</t>
  </si>
  <si>
    <t>North Caldwell Boro</t>
  </si>
  <si>
    <t>Essex County, Roseland Boro, 4530</t>
  </si>
  <si>
    <t>Roseland Boro</t>
  </si>
  <si>
    <t>Essex County, Verona Boro, 5370</t>
  </si>
  <si>
    <t>Verona Boro</t>
  </si>
  <si>
    <t>Gloucester County, East Greenwich Twp, 1180</t>
  </si>
  <si>
    <t>East Greenwich Twp</t>
  </si>
  <si>
    <t>Gloucester County, Elk Twp, 1330</t>
  </si>
  <si>
    <t>Elk Twp</t>
  </si>
  <si>
    <t>Gloucester County, Franklin Twp, 1590</t>
  </si>
  <si>
    <t>Gloucester County, Greenwich Twp, 1830</t>
  </si>
  <si>
    <t>Gloucester County, Harrison Twp, 2070</t>
  </si>
  <si>
    <t>Harrison Twp</t>
  </si>
  <si>
    <t>Gloucester County, Newfield Boro, 3580</t>
  </si>
  <si>
    <t>Newfield Boro</t>
  </si>
  <si>
    <t>Gloucester County, Swedesboro-Woolwich, 5120</t>
  </si>
  <si>
    <t>Swedesboro-Woolwich</t>
  </si>
  <si>
    <t>Gloucester County, Wenonah Boro, 5590</t>
  </si>
  <si>
    <t>Wenonah Boro</t>
  </si>
  <si>
    <t>Gloucester County, Woodbury Heights Boro, 5870</t>
  </si>
  <si>
    <t>Woodbury Heights Boro</t>
  </si>
  <si>
    <t>Hudson County, Guttenberg Town, 1850</t>
  </si>
  <si>
    <t>Guttenberg Town</t>
  </si>
  <si>
    <t>Hudson County, North Bergen Twp, 3610</t>
  </si>
  <si>
    <t>North Bergen Twp</t>
  </si>
  <si>
    <t>Hudson County, Secaucus Town, 4730</t>
  </si>
  <si>
    <t>Secaucus Town</t>
  </si>
  <si>
    <t>Hudson County, Weehawken Twp, 5580</t>
  </si>
  <si>
    <t>Weehawken Twp</t>
  </si>
  <si>
    <t>Hunterdon County, Alexandria Twp, 0020</t>
  </si>
  <si>
    <t>Alexandria Twp</t>
  </si>
  <si>
    <t>Hunterdon County, Bethlehem Twp, 0370</t>
  </si>
  <si>
    <t>Bethlehem Twp</t>
  </si>
  <si>
    <t>Hunterdon County, Bloomsbury Boro, 0430</t>
  </si>
  <si>
    <t>Bloomsbury Boro</t>
  </si>
  <si>
    <t>Hunterdon County, Califon Boro, 0670</t>
  </si>
  <si>
    <t>Califon Boro</t>
  </si>
  <si>
    <t>Hunterdon County, Clinton Town (Glen Gardner), 1740</t>
  </si>
  <si>
    <t>Clinton Town (Glen Gardner)</t>
  </si>
  <si>
    <t>Hunterdon County, Clinton Town, 0910</t>
  </si>
  <si>
    <t>Clinton Town</t>
  </si>
  <si>
    <t>Hunterdon County, Clinton Twp, 0920</t>
  </si>
  <si>
    <t>Clinton Twp</t>
  </si>
  <si>
    <t>Hunterdon County, Delaware Twp, 1040</t>
  </si>
  <si>
    <t>Delaware Twp</t>
  </si>
  <si>
    <t>Hunterdon County, East Amwell Twp, 1160</t>
  </si>
  <si>
    <t>East Amwell Twp</t>
  </si>
  <si>
    <t>Hunterdon County, Flemington-Raritan Reg, 1510</t>
  </si>
  <si>
    <t>Flemington-Raritan Reg</t>
  </si>
  <si>
    <t>Hunterdon County, Franklin Twp, 1600</t>
  </si>
  <si>
    <t>Hunterdon County, Frenchtown Boro, 1680</t>
  </si>
  <si>
    <t>Frenchtown Boro</t>
  </si>
  <si>
    <t>Hunterdon County, Holland Twp, 2220</t>
  </si>
  <si>
    <t>Holland Twp</t>
  </si>
  <si>
    <t>Hunterdon County, Lebanon Boro, 2590</t>
  </si>
  <si>
    <t>Lebanon Boro</t>
  </si>
  <si>
    <t>Hunterdon County, Lebanon Twp, 2600</t>
  </si>
  <si>
    <t>Lebanon Twp</t>
  </si>
  <si>
    <t>Hunterdon County, Readington Twp, 4350</t>
  </si>
  <si>
    <t>Readington Twp</t>
  </si>
  <si>
    <t>Hunterdon County, Tewksbury Twp, 5180</t>
  </si>
  <si>
    <t>Tewksbury Twp</t>
  </si>
  <si>
    <t>Hunterdon County, Union Twp, 5270</t>
  </si>
  <si>
    <t>Mercer County, East Windsor Regional, 1245</t>
  </si>
  <si>
    <t>East Windsor Regional</t>
  </si>
  <si>
    <t>Mercer County, Ewing Twp, 1430</t>
  </si>
  <si>
    <t>Ewing Twp</t>
  </si>
  <si>
    <t>Mercer County, Hamilton Twp, 1950</t>
  </si>
  <si>
    <t>Mercer County, Hopewell Valley Regional, 2280</t>
  </si>
  <si>
    <t>Hopewell Valley Regional</t>
  </si>
  <si>
    <t>Mercer County, Lawrence Twp, 2580</t>
  </si>
  <si>
    <t>Mercer County, Robbinsville Twp, 5510</t>
  </si>
  <si>
    <t>Robbinsville Twp</t>
  </si>
  <si>
    <t>Mercer County, W Windsor-Plainsboro Reg, 5715</t>
  </si>
  <si>
    <t>W Windsor-Plainsboro Reg</t>
  </si>
  <si>
    <t>Middlesex County, Cranbury Twp, 0970</t>
  </si>
  <si>
    <t>Cranbury Twp</t>
  </si>
  <si>
    <t>Middlesex County, Dunellen Boro, 1140</t>
  </si>
  <si>
    <t>Dunellen Boro</t>
  </si>
  <si>
    <t>Middlesex County, East Brunswick Twp, 1170</t>
  </si>
  <si>
    <t>East Brunswick Twp</t>
  </si>
  <si>
    <t>Middlesex County, Edison Twp, 1290</t>
  </si>
  <si>
    <t>Edison Twp</t>
  </si>
  <si>
    <t>Middlesex County, Highland Park Boro, 2150</t>
  </si>
  <si>
    <t>Highland Park Boro</t>
  </si>
  <si>
    <t>Middlesex County, Metuchen Boro, 3120</t>
  </si>
  <si>
    <t>Metuchen Boro</t>
  </si>
  <si>
    <t>Middlesex County, Middlesex Boro, 3140</t>
  </si>
  <si>
    <t>Middlesex Boro</t>
  </si>
  <si>
    <t>Middlesex County, Milltown Boro, 3220</t>
  </si>
  <si>
    <t>Milltown Boro</t>
  </si>
  <si>
    <t>Middlesex County, Monroe Twp, 3290</t>
  </si>
  <si>
    <t>Middlesex County, Old Bridge Twp, 3845</t>
  </si>
  <si>
    <t>Old Bridge Twp</t>
  </si>
  <si>
    <t>Middlesex County, Spotswood (Helmetta), 2110</t>
  </si>
  <si>
    <t>Spotswood (Helmetta)</t>
  </si>
  <si>
    <t>Middlesex County, Spotswood, 4970</t>
  </si>
  <si>
    <t>Spotswood</t>
  </si>
  <si>
    <t>Middlesex County, Woodbridge Twp, 5850</t>
  </si>
  <si>
    <t>Woodbridge Twp</t>
  </si>
  <si>
    <t>Monmouth County, Avon Boro, 0180</t>
  </si>
  <si>
    <t>Avon Boro</t>
  </si>
  <si>
    <t>Monmouth County, Brielle Boro, 0560</t>
  </si>
  <si>
    <t>Brielle Boro</t>
  </si>
  <si>
    <t>Monmouth County, Colts Neck Twp, 0945</t>
  </si>
  <si>
    <t>Colts Neck Twp</t>
  </si>
  <si>
    <t>Monmouth County, Deal Boro, 1000</t>
  </si>
  <si>
    <t>Deal Boro</t>
  </si>
  <si>
    <t>Monmouth County, Fair Haven Boro, 1440</t>
  </si>
  <si>
    <t>Fair Haven Boro</t>
  </si>
  <si>
    <t>Monmouth County, Freehold Twp, 1660</t>
  </si>
  <si>
    <t>Freehold Twp</t>
  </si>
  <si>
    <t>Monmouth County, Hazlet Twp, 2105</t>
  </si>
  <si>
    <t>Hazlet Twp</t>
  </si>
  <si>
    <t>Monmouth County, Holmdel Twp, 2230</t>
  </si>
  <si>
    <t>Holmdel Twp</t>
  </si>
  <si>
    <t>Monmouth County, Interlaken, 2320</t>
  </si>
  <si>
    <t>Interlaken</t>
  </si>
  <si>
    <t>Monmouth County, Little Silver Boro, 2720</t>
  </si>
  <si>
    <t>Little Silver Boro</t>
  </si>
  <si>
    <t>Monmouth County, Loch Arbour, 5645</t>
  </si>
  <si>
    <t>Loch Arbour</t>
  </si>
  <si>
    <t>Monmouth County, Manalapan-Englishtown Reg, 2920</t>
  </si>
  <si>
    <t>Manalapan-Englishtown Reg</t>
  </si>
  <si>
    <t>Monmouth County, Manasquan Boro, 2930</t>
  </si>
  <si>
    <t>Manasquan Boro</t>
  </si>
  <si>
    <t>Monmouth County, Marlboro Twp, 3030</t>
  </si>
  <si>
    <t>Marlboro Twp</t>
  </si>
  <si>
    <t>Monmouth County, Middletown Twp, 3160</t>
  </si>
  <si>
    <t>Middletown Twp</t>
  </si>
  <si>
    <t>Monmouth County, Millstone Twp, 3200</t>
  </si>
  <si>
    <t>Millstone Twp</t>
  </si>
  <si>
    <t>Monmouth County, Monmouth Beach Boro, 3250</t>
  </si>
  <si>
    <t>Monmouth Beach Boro</t>
  </si>
  <si>
    <t>Monmouth County, Oceanport Boro (Sea Bright), 4680</t>
  </si>
  <si>
    <t>Oceanport Boro (Sea Bright)</t>
  </si>
  <si>
    <t>Monmouth County, Oceanport Boro, 3830</t>
  </si>
  <si>
    <t>Oceanport Boro</t>
  </si>
  <si>
    <t>Monmouth County, Roosevelt Boro, 4520</t>
  </si>
  <si>
    <t>Roosevelt Boro</t>
  </si>
  <si>
    <t>Monmouth County, Rumson Boro, 4570</t>
  </si>
  <si>
    <t>Rumson Boro</t>
  </si>
  <si>
    <t>Monmouth County, Sea Girt Boro, 4690</t>
  </si>
  <si>
    <t>Sea Girt Boro</t>
  </si>
  <si>
    <t>Monmouth County, Shrewsbury Boro, 4770</t>
  </si>
  <si>
    <t>Shrewsbury Boro</t>
  </si>
  <si>
    <t>Monmouth County, Spring Lake Boro, 4980</t>
  </si>
  <si>
    <t>Spring Lake Boro</t>
  </si>
  <si>
    <t>Monmouth County, Spring Lake Heights Boro, 4990</t>
  </si>
  <si>
    <t>Spring Lake Heights Boro</t>
  </si>
  <si>
    <t>Monmouth County, Tinton Falls, 5185</t>
  </si>
  <si>
    <t>Tinton Falls</t>
  </si>
  <si>
    <t>Monmouth County, Upper Freehold Regional, 5310</t>
  </si>
  <si>
    <t>Upper Freehold Regional</t>
  </si>
  <si>
    <t>Monmouth County, Wall Twp, 5420</t>
  </si>
  <si>
    <t>Wall Twp</t>
  </si>
  <si>
    <t>Morris County, Boonton Twp, 0460</t>
  </si>
  <si>
    <t>Boonton Twp</t>
  </si>
  <si>
    <t>Morris County, Butler Boro, 0630</t>
  </si>
  <si>
    <t>Butler Boro</t>
  </si>
  <si>
    <t>Morris County, Chester Twp, 0820</t>
  </si>
  <si>
    <t>Chester Twp</t>
  </si>
  <si>
    <t>Morris County, Denville Twp, 1090</t>
  </si>
  <si>
    <t>Denville Twp</t>
  </si>
  <si>
    <t>Morris County, Dover Town (Victory Gardens), 5380</t>
  </si>
  <si>
    <t>Dover Town (Victory Gardens)</t>
  </si>
  <si>
    <t>Morris County, East Hanover Twp, 1190</t>
  </si>
  <si>
    <t>East Hanover Twp</t>
  </si>
  <si>
    <t>Morris County, Florham Park Boro, 1530</t>
  </si>
  <si>
    <t>Florham Park Boro</t>
  </si>
  <si>
    <t>Morris County, Hanover Twp, 2000</t>
  </si>
  <si>
    <t>Hanover Twp</t>
  </si>
  <si>
    <t>Morris County, Harding Township, 2010</t>
  </si>
  <si>
    <t>Harding Township</t>
  </si>
  <si>
    <t>Morris County, Kinnelon Boro, 2460</t>
  </si>
  <si>
    <t>Kinnelon Boro</t>
  </si>
  <si>
    <t>Morris County, Lincoln Park Boro, 2650</t>
  </si>
  <si>
    <t>Lincoln Park Boro</t>
  </si>
  <si>
    <t>Morris County, Long Hill Twp, 4000</t>
  </si>
  <si>
    <t>Long Hill Twp</t>
  </si>
  <si>
    <t>Morris County, Madison Boro, 2870</t>
  </si>
  <si>
    <t>Madison Boro</t>
  </si>
  <si>
    <t>Morris County, Mendham Boro, 3090</t>
  </si>
  <si>
    <t>Mendham Boro</t>
  </si>
  <si>
    <t>Morris County, Mendham Twp, 3100</t>
  </si>
  <si>
    <t>Mendham Twp</t>
  </si>
  <si>
    <t>Morris County, Mine Hill Twp, 3240</t>
  </si>
  <si>
    <t>Mine Hill Twp</t>
  </si>
  <si>
    <t>Morris County, Montville Twp, 3340</t>
  </si>
  <si>
    <t>Montville Twp</t>
  </si>
  <si>
    <t>Morris County, Morris Plains Boro, 3380</t>
  </si>
  <si>
    <t>Morris Plains Boro</t>
  </si>
  <si>
    <t>Morris County, Mount Arlington Boro, 3410</t>
  </si>
  <si>
    <t>Mount Arlington Boro</t>
  </si>
  <si>
    <t>Morris County, Mount Olive Twp, 3450</t>
  </si>
  <si>
    <t>Mount Olive Twp</t>
  </si>
  <si>
    <t>Morris County, Mountain Lakes Boro, 3460</t>
  </si>
  <si>
    <t>Mountain Lakes Boro</t>
  </si>
  <si>
    <t>Morris County, Parsippany-Troy Hills Twp, 3950</t>
  </si>
  <si>
    <t>Parsippany-Troy Hills Twp</t>
  </si>
  <si>
    <t>Morris County, Pequannock Twp, 4080</t>
  </si>
  <si>
    <t>Pequannock Twp</t>
  </si>
  <si>
    <t>Morris County, Randolph Twp, 4330</t>
  </si>
  <si>
    <t>Randolph Twp</t>
  </si>
  <si>
    <t>Morris County, Riverdale Boro, 4440</t>
  </si>
  <si>
    <t>Riverdale Boro</t>
  </si>
  <si>
    <t>Morris County, Rockaway Boro, 4480</t>
  </si>
  <si>
    <t>Rockaway Boro</t>
  </si>
  <si>
    <t>Morris County, Rockaway Twp, 4490</t>
  </si>
  <si>
    <t>Rockaway Twp</t>
  </si>
  <si>
    <t>Morris County, Roxbury Twp, 4560</t>
  </si>
  <si>
    <t>Roxbury Twp</t>
  </si>
  <si>
    <t>Morris County, Sch Dist Of The Chathams, 0785</t>
  </si>
  <si>
    <t>Sch Dist Of The Chathams</t>
  </si>
  <si>
    <t>Morris County, Washington Twp, 5520</t>
  </si>
  <si>
    <t>Ocean County, Bay Head Boro, 0210</t>
  </si>
  <si>
    <t>Bay Head Boro</t>
  </si>
  <si>
    <t>Ocean County, Beach Haven Boro, 0230</t>
  </si>
  <si>
    <t>Beach Haven Boro</t>
  </si>
  <si>
    <t>Ocean County, Lacey Twp, 2480</t>
  </si>
  <si>
    <t>Lacey Twp</t>
  </si>
  <si>
    <t>Ocean County, Lavallette Boro, 2550</t>
  </si>
  <si>
    <t>Lavallette Boro</t>
  </si>
  <si>
    <t>Ocean County, Long Beach Island, 2760</t>
  </si>
  <si>
    <t>Long Beach Island</t>
  </si>
  <si>
    <t>Ocean County, Point Pleasant Beach, 4220</t>
  </si>
  <si>
    <t>Point Pleasant Beach</t>
  </si>
  <si>
    <t>Ocean County, Point Pleasant Boro, 4210</t>
  </si>
  <si>
    <t>Point Pleasant Boro</t>
  </si>
  <si>
    <t>Ocean County, Seaside Park Boro, 4720</t>
  </si>
  <si>
    <t>Seaside Park Boro</t>
  </si>
  <si>
    <t>Ocean County, Toms River Regional, 5190</t>
  </si>
  <si>
    <t>Toms River Regional</t>
  </si>
  <si>
    <t>Passaic County, Hawthorne Boro, 2100</t>
  </si>
  <si>
    <t>Hawthorne Boro</t>
  </si>
  <si>
    <t>Passaic County, Little Falls Twp, 2700</t>
  </si>
  <si>
    <t>Little Falls Twp</t>
  </si>
  <si>
    <t>Passaic County, North Haledon Boro, 3640</t>
  </si>
  <si>
    <t>North Haledon Boro</t>
  </si>
  <si>
    <t>Passaic County, Pompton Lakes Boro, 4230</t>
  </si>
  <si>
    <t>Pompton Lakes Boro</t>
  </si>
  <si>
    <t>Passaic County, Ringwood Boro, 4400</t>
  </si>
  <si>
    <t>Ringwood Boro</t>
  </si>
  <si>
    <t>Passaic County, Totowa Boro, 5200</t>
  </si>
  <si>
    <t>Totowa Boro</t>
  </si>
  <si>
    <t>Passaic County, Wanaque Boro, 5440</t>
  </si>
  <si>
    <t>Wanaque Boro</t>
  </si>
  <si>
    <t>Passaic County, Wayne Twp, 5570</t>
  </si>
  <si>
    <t>Wayne Twp</t>
  </si>
  <si>
    <t>Passaic County, West Milford Twp, 5650</t>
  </si>
  <si>
    <t>West Milford Twp</t>
  </si>
  <si>
    <t>Salem County, Oldmans Twp, 3860</t>
  </si>
  <si>
    <t>Oldmans Twp</t>
  </si>
  <si>
    <t>Salem County, Pittsgrove Twp (Elmer Boro), 1340</t>
  </si>
  <si>
    <t>Pittsgrove Twp (Elmer Boro)</t>
  </si>
  <si>
    <t>Somerset County, Bedminster Twp, 0240</t>
  </si>
  <si>
    <t>Bedminster Twp</t>
  </si>
  <si>
    <t>Somerset County, Bernards Twp, 0350</t>
  </si>
  <si>
    <t>Bernards Twp</t>
  </si>
  <si>
    <t>Somerset County, Branchburg Twp, 0510</t>
  </si>
  <si>
    <t>Branchburg Twp</t>
  </si>
  <si>
    <t>Somerset County, Bridgewater-Raritan Reg, 0555</t>
  </si>
  <si>
    <t>Bridgewater-Raritan Reg</t>
  </si>
  <si>
    <t>Somerset County, Green Brook Twp, 1810</t>
  </si>
  <si>
    <t>Green Brook Twp</t>
  </si>
  <si>
    <t>Somerset County, Hillsborough Twp, 2170</t>
  </si>
  <si>
    <t>Hillsborough Twp</t>
  </si>
  <si>
    <t>Somerset County, Montgomery Twp (Rocky Hill), 4510</t>
  </si>
  <si>
    <t>Montgomery Twp (Rocky Hill)</t>
  </si>
  <si>
    <t>Somerset County, Montgomery Twp, 3320</t>
  </si>
  <si>
    <t>Montgomery Twp</t>
  </si>
  <si>
    <t>Somerset County, Somerset Hills Regional, 4815</t>
  </si>
  <si>
    <t>Somerset Hills Regional</t>
  </si>
  <si>
    <t>Somerset County, South Bound Brook, 4850</t>
  </si>
  <si>
    <t>South Bound Brook</t>
  </si>
  <si>
    <t>Somerset County, Warren Twp, 5470</t>
  </si>
  <si>
    <t>Warren Twp</t>
  </si>
  <si>
    <t>Somerset County, Watchung Boro, 5540</t>
  </si>
  <si>
    <t>Watchung Boro</t>
  </si>
  <si>
    <t>Sussex County, Byram Twp, 0640</t>
  </si>
  <si>
    <t>Byram Twp</t>
  </si>
  <si>
    <t>Sussex County, Frankford Twp(Branchville Boro), 0520</t>
  </si>
  <si>
    <t>Frankford Twp(Branchville Boro)</t>
  </si>
  <si>
    <t>Sussex County, Frankford Twp, 1560</t>
  </si>
  <si>
    <t>Frankford Twp</t>
  </si>
  <si>
    <t>Sussex County, Fredon Twp, 1630</t>
  </si>
  <si>
    <t>Fredon Twp</t>
  </si>
  <si>
    <t>Sussex County, Green Twp, 1800</t>
  </si>
  <si>
    <t>Green Twp</t>
  </si>
  <si>
    <t>Sussex County, Hampton Twp, 1980</t>
  </si>
  <si>
    <t>Hampton Twp</t>
  </si>
  <si>
    <t>Sussex County, Hardyston Twp, 2030</t>
  </si>
  <si>
    <t>Hardyston Twp</t>
  </si>
  <si>
    <t>Sussex County, Lafayette Twp, 2490</t>
  </si>
  <si>
    <t>Lafayette Twp</t>
  </si>
  <si>
    <t>Sussex County, Sandyston-Walpack Twp, 4650</t>
  </si>
  <si>
    <t>Sandyston-Walpack Twp</t>
  </si>
  <si>
    <t>Sussex County, Sparta Twp, 4960</t>
  </si>
  <si>
    <t>Sparta Twp</t>
  </si>
  <si>
    <t>Sussex County, Stanhope Boro, 5030</t>
  </si>
  <si>
    <t>Stanhope Boro</t>
  </si>
  <si>
    <t>Sussex County, Sussex-Wantage Regional, 5100</t>
  </si>
  <si>
    <t>Sussex-Wantage Regional</t>
  </si>
  <si>
    <t>Sussex County, Vernon Twp, 5360</t>
  </si>
  <si>
    <t>Vernon Twp</t>
  </si>
  <si>
    <t>Union County, Berkeley Heights Twp, 0310</t>
  </si>
  <si>
    <t>Berkeley Heights Twp</t>
  </si>
  <si>
    <t>Union County, Clark Twp, 0850</t>
  </si>
  <si>
    <t>Clark Twp</t>
  </si>
  <si>
    <t>Union County, Cranford Twp, 0980</t>
  </si>
  <si>
    <t>Cranford Twp</t>
  </si>
  <si>
    <t>Union County, Garwood Boro, 1710</t>
  </si>
  <si>
    <t>Garwood Boro</t>
  </si>
  <si>
    <t>Union County, Kenilworth Boro, 2420</t>
  </si>
  <si>
    <t>Kenilworth Boro</t>
  </si>
  <si>
    <t>Union County, Mountainside Boro, 3470</t>
  </si>
  <si>
    <t>Mountainside Boro</t>
  </si>
  <si>
    <t>Union County, New Providence Boro, 3560</t>
  </si>
  <si>
    <t>New Providence Boro</t>
  </si>
  <si>
    <t>Union County, Roselle Boro, 4540</t>
  </si>
  <si>
    <t>Roselle Boro</t>
  </si>
  <si>
    <t>Union County, Scotch Plains-Fanwood Reg, 4670</t>
  </si>
  <si>
    <t>Scotch Plains-Fanwood Reg</t>
  </si>
  <si>
    <t>Union County, Summit City, 5090</t>
  </si>
  <si>
    <t>Summit City</t>
  </si>
  <si>
    <t>Union County, Westfield Town, 5730</t>
  </si>
  <si>
    <t>Westfield Town</t>
  </si>
  <si>
    <t>Warren County, Allamuchy Twp, 0030</t>
  </si>
  <si>
    <t>Allamuchy Twp</t>
  </si>
  <si>
    <t>Warren County, Alpha Boro, 0070</t>
  </si>
  <si>
    <t>Alpha Boro</t>
  </si>
  <si>
    <t>Warren County, Blairstown Twp (Hardwick), 2020</t>
  </si>
  <si>
    <t>Blairstown Twp (Hardwick)</t>
  </si>
  <si>
    <t>Warren County, Blairstown Twp, 0400</t>
  </si>
  <si>
    <t>Blairstown Twp</t>
  </si>
  <si>
    <t>Warren County, Frelinghuysen Twp, 1670</t>
  </si>
  <si>
    <t>Frelinghuysen Twp</t>
  </si>
  <si>
    <t>Warren County, Great Meadows Regional, 1785</t>
  </si>
  <si>
    <t>Great Meadows Regional</t>
  </si>
  <si>
    <t>Warren County, Greenwich Twp, 1840</t>
  </si>
  <si>
    <t>Warren County, Hackettstown, 1870</t>
  </si>
  <si>
    <t>Hackettstown</t>
  </si>
  <si>
    <t>Warren County, Harmony Twp, 2040</t>
  </si>
  <si>
    <t>Harmony Twp</t>
  </si>
  <si>
    <t>Warren County, Hope Twp, 2250</t>
  </si>
  <si>
    <t>Hope Twp</t>
  </si>
  <si>
    <t>Warren County, Knowlton Twp, 2470</t>
  </si>
  <si>
    <t>Knowlton Twp</t>
  </si>
  <si>
    <t>Warren County, Lopatcong Twp, 2790</t>
  </si>
  <si>
    <t>Lopatcong Twp</t>
  </si>
  <si>
    <t>Warren County, Mansfield Twp, 2970</t>
  </si>
  <si>
    <t>Warren County, Washington Twp, 5530</t>
  </si>
  <si>
    <t>Warren County, White Twp, 5780</t>
  </si>
  <si>
    <t>White Twp</t>
  </si>
  <si>
    <t>Three-Year-Olds</t>
  </si>
  <si>
    <t>Half-Day Program</t>
  </si>
  <si>
    <t>Full-Day Program</t>
  </si>
  <si>
    <t>Four-Year-Olds</t>
  </si>
  <si>
    <t xml:space="preserve"> Eligible general education children in general education classrooms</t>
  </si>
  <si>
    <t>Eligible general education children in general education classrooms (Expansion)</t>
  </si>
  <si>
    <t xml:space="preserve"> Eligible general education children in general education classrooms (Expansion)</t>
  </si>
  <si>
    <t>CPIS</t>
  </si>
  <si>
    <t>CPIS Liason Subtotal:</t>
  </si>
  <si>
    <t>PIC/PIRS Coach</t>
  </si>
  <si>
    <t>PIC/PIRS Coach Subtotal:</t>
  </si>
  <si>
    <t xml:space="preserve">PIC/PIRS Coach </t>
  </si>
  <si>
    <t>Contracted Head Start Sites (Federal)</t>
  </si>
  <si>
    <t xml:space="preserve">     Subtotal, Contracted  Head Start Sites</t>
  </si>
  <si>
    <t xml:space="preserve">     Subtotal, Contracted Head Start Sites</t>
  </si>
  <si>
    <t>Contracted Head Start Sites (State)</t>
  </si>
  <si>
    <t>Total Current Special Education Enrollment</t>
  </si>
  <si>
    <t>Total Projected Universe of Preschoolers</t>
  </si>
  <si>
    <t xml:space="preserve">        Projected Universe of Three-Year-Olds </t>
  </si>
  <si>
    <t xml:space="preserve">        Projected Universe of Four-Year-Olds</t>
  </si>
  <si>
    <t>2024-25 Salary</t>
  </si>
  <si>
    <t>2024-25 Benefits</t>
  </si>
  <si>
    <t>2025-2026 District Enrollment and Planning Workbook</t>
  </si>
  <si>
    <t>2024-25 Early Childhood Universe</t>
  </si>
  <si>
    <t>2024-25 ACTUAL ENROLLMENT (10/15/2024)</t>
  </si>
  <si>
    <t>2025-26 PROJECTED ENROLLMENT</t>
  </si>
  <si>
    <t xml:space="preserve">2025-26 TABLE 2: Current and Projected Capacity </t>
  </si>
  <si>
    <t>2024-25 Current Enrollment and Capacity</t>
  </si>
  <si>
    <t>2025-26 Projected Enrollment and Capacity</t>
  </si>
  <si>
    <t>2025-26 Enrollment</t>
  </si>
  <si>
    <t>2025-26 TABLE 3: Directory of Contracted Private Providers</t>
  </si>
  <si>
    <t>2025-26 TABLE 4: Preschool Teacher Education, Credentials, and Experience</t>
  </si>
  <si>
    <t>2025-26 TABLE 4a: Teacher Assistant Education, Credentials, and Experience</t>
  </si>
  <si>
    <t>2025-26 SCHEDULE A: District Personnel Detail</t>
  </si>
  <si>
    <t>District's teacher salary scale settled for the 2025-26 school year?</t>
  </si>
  <si>
    <t>2025-26 Salary</t>
  </si>
  <si>
    <t>2025-26 Benefits</t>
  </si>
  <si>
    <t>2025-26 Projected Contract EligiblePreschoolers</t>
  </si>
  <si>
    <t xml:space="preserve">2025-26 Enter the county per pupil amount </t>
  </si>
  <si>
    <t>2025-26 Budget Total</t>
  </si>
  <si>
    <t>2025-26 DISTRICT BUDGET PLANNING WORKSHEET</t>
  </si>
  <si>
    <t>Monmouth County, Henry Hudson Regional, 1456</t>
  </si>
  <si>
    <t>Henry Hudson Regional</t>
  </si>
  <si>
    <t>Bergen County, Hasbrouck Heights Boro (Teterboro), 5170</t>
  </si>
  <si>
    <t>Hasbrouck Heights Boro (Teterboro)</t>
  </si>
  <si>
    <t>Camden County, Audubon Boro (Audubon Park), 0160</t>
  </si>
  <si>
    <t>Audubon Boro (Audubon Park)</t>
  </si>
  <si>
    <t>Camden County, Haddonfield (Tavistock), 5140</t>
  </si>
  <si>
    <t>Haddonfield (Tavistock)</t>
  </si>
  <si>
    <t>Cape May County, Cape May Point, 0730</t>
  </si>
  <si>
    <t>Cape May Point</t>
  </si>
  <si>
    <t>Cape May County, West Wildwood, 5700</t>
  </si>
  <si>
    <t>West Wildwood</t>
  </si>
  <si>
    <t>Monmouth County, Allenhurst, 0050</t>
  </si>
  <si>
    <t>Allenhurst</t>
  </si>
  <si>
    <t>Ocean County, Point Pleasant Beach (Mantoloking), 2980</t>
  </si>
  <si>
    <t>Point Pleasant Beach (Mantoloking)</t>
  </si>
  <si>
    <t>Somerset County, Hillsborough Twp (Millstone), 3210</t>
  </si>
  <si>
    <t>Hillsborough Twp (Millstone)</t>
  </si>
  <si>
    <t>FY26 Indist Amount:</t>
  </si>
  <si>
    <t>FY26 Provider Amt:</t>
  </si>
  <si>
    <t>FY26 Headstart Amt:</t>
  </si>
  <si>
    <t>DAP</t>
  </si>
  <si>
    <t>2025-26 Estimated Preschool Education Aid (PEA)*</t>
  </si>
  <si>
    <t>AID PCT</t>
  </si>
  <si>
    <t>DAP_NA</t>
  </si>
  <si>
    <t>2025-26 District Aid Percentage (DAP) (Minimum of 40%)</t>
  </si>
  <si>
    <t xml:space="preserve">2025-26 Preschool Education Levy Adjustment** </t>
  </si>
  <si>
    <t>**As per N.J.S.A 18A:7F-38, the maximum allowable Preschool Education Levy Adjustment is equal to the district's Estimated Preschool Education Budget less the district's Preschool Education Aid (PEA)</t>
  </si>
  <si>
    <t>*As per N.J.S.A 18A:7F-54, for any district first receiving Preschool Education Aid (PEA) in the 2025-26 school year, the PEA amount shall be calculated as follows: the maximum of 40% or the district's DAP (as per N.J.S.A 18A:7G-3), multiplied by the district's Estimated Preschool Education Budget. For all other districts, Preschool Education Aid (PEA) shall equal the district's Estimated Preschool Education Budget.</t>
  </si>
  <si>
    <t>LESS PEA Deduction: 25% of Carryover</t>
  </si>
  <si>
    <t>Estimated Preschool Education Budget</t>
  </si>
  <si>
    <t>Total Estimated Preschool Education Aid, Tuition, Carryover, Local Levy Adjustment, GF transfer, and Special Education Funding</t>
  </si>
  <si>
    <t>Additional Contribution from the General Fund (GF)</t>
  </si>
  <si>
    <t>Minimum Amt for Students w/Disabilities in Gen Ed Classrooms***</t>
  </si>
  <si>
    <t>***"Minimum Amt for Students w/Disabilities in Gen Ed Classrooms" is calculated by applying the estimated PEA county rate to each classified special education child in general education classrooms (full-time only) entered in Table 1, based on their program. This is is the estimated minimum amount needed to educate such students; any additional amounts needed may be entered on the subsequent line, "Additional Amt for Students w/Disabilities in Gen Ed Classrooms".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</si>
</sst>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/dd/yy"/>
    <numFmt numFmtId="166" formatCode="[&lt;=9999999]&quot;Error--Try Again&quot;;\(###\)\ ###\-####"/>
    <numFmt numFmtId="167" formatCode="[&lt;=99999]00000\-&quot;0000&quot;;00000\-0000\ "/>
    <numFmt numFmtId="168" formatCode="_(&quot;$&quot;* #,##0_);_(&quot;$&quot;* \(#,##0\);_(&quot;$&quot;* &quot;-&quot;??_);_(@_)"/>
    <numFmt numFmtId="169" formatCode="&quot;$&quot;#,##0"/>
    <numFmt numFmtId="170" formatCode="[$-409]mmmm\ d\,\ yyyy;@"/>
    <numFmt numFmtId="171" formatCode="0.0%"/>
    <numFmt numFmtId="172" formatCode="#,##0.0000"/>
    <numFmt numFmtId="173" formatCode="_(* #,##0.0000_);_(* \(#,##0.0000\);_(* &quot;-&quot;??_);_(@_)"/>
  </numFmts>
  <fonts count="53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MS Sans Serif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MS Sans Serif"/>
      <family val="2"/>
    </font>
    <font>
      <b/>
      <sz val="1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8.5"/>
      <name val="Arial"/>
      <family val="2"/>
    </font>
    <font>
      <b/>
      <sz val="24"/>
      <name val="Arial"/>
      <family val="2"/>
    </font>
    <font>
      <sz val="10"/>
      <name val="MS Sans Serif"/>
      <family val="2"/>
    </font>
    <font>
      <b/>
      <sz val="8"/>
      <name val="MS Sans Serif"/>
      <family val="2"/>
    </font>
    <font>
      <sz val="10"/>
      <name val="Times"/>
      <family val="1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MS Sans Serif"/>
      <family val="2"/>
    </font>
    <font>
      <sz val="10"/>
      <color theme="1"/>
      <name val="MS Sans Serif"/>
      <family val="2"/>
    </font>
    <font>
      <sz val="10"/>
      <color theme="3" tint="0.39997558519241921"/>
      <name val="MS Sans Serif"/>
      <family val="2"/>
    </font>
    <font>
      <sz val="10"/>
      <color rgb="FFFF0000"/>
      <name val="MS Sans Serif"/>
      <family val="2"/>
    </font>
    <font>
      <sz val="10"/>
      <color rgb="FFFF0000"/>
      <name val="Arial"/>
      <family val="2"/>
    </font>
    <font>
      <u/>
      <sz val="10"/>
      <color theme="11"/>
      <name val="MS Sans Serif"/>
    </font>
    <font>
      <sz val="8"/>
      <name val="MS Sans Serif"/>
    </font>
    <font>
      <b/>
      <sz val="12"/>
      <name val="Arial"/>
      <family val="2"/>
    </font>
    <font>
      <b/>
      <sz val="12"/>
      <name val="MS Sans Serif"/>
      <family val="2"/>
    </font>
    <font>
      <sz val="16"/>
      <name val="MS Sans Serif"/>
    </font>
    <font>
      <b/>
      <i/>
      <sz val="12"/>
      <name val="Calibri"/>
      <family val="2"/>
      <scheme val="minor"/>
    </font>
    <font>
      <b/>
      <sz val="10"/>
      <name val="MS Sans Serif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sz val="18"/>
      <name val="MS Sans Serif"/>
    </font>
    <font>
      <sz val="12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9"/>
      <name val="Arial Narrow"/>
      <family val="2"/>
    </font>
    <font>
      <sz val="10"/>
      <color rgb="FFFFFF00"/>
      <name val="Arial"/>
      <family val="2"/>
    </font>
    <font>
      <b/>
      <sz val="20"/>
      <name val="Arial"/>
      <family val="2"/>
    </font>
    <font>
      <sz val="9"/>
      <color theme="1"/>
      <name val="Arial"/>
      <family val="2"/>
    </font>
    <font>
      <sz val="10"/>
      <color rgb="FF000000"/>
      <name val="MS Sans Serif"/>
    </font>
    <font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10"/>
      <name val="MS Sans Serif"/>
    </font>
    <font>
      <sz val="8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3">
    <border>
      <left/>
      <right/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auto="1"/>
      </top>
      <bottom/>
      <diagonal/>
    </border>
    <border>
      <left style="thick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</borders>
  <cellStyleXfs count="40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8" fillId="0" borderId="0"/>
    <xf numFmtId="0" fontId="12" fillId="0" borderId="0"/>
    <xf numFmtId="0" fontId="12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8" fillId="0" borderId="0"/>
    <xf numFmtId="0" fontId="6" fillId="0" borderId="0"/>
    <xf numFmtId="43" fontId="6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</cellStyleXfs>
  <cellXfs count="714">
    <xf numFmtId="0" fontId="0" fillId="0" borderId="0" xfId="0"/>
    <xf numFmtId="0" fontId="0" fillId="0" borderId="0" xfId="0" applyProtection="1">
      <protection locked="0"/>
    </xf>
    <xf numFmtId="165" fontId="0" fillId="0" borderId="0" xfId="0" applyNumberFormat="1" applyProtection="1">
      <protection locked="0"/>
    </xf>
    <xf numFmtId="1" fontId="0" fillId="0" borderId="0" xfId="0" applyNumberFormat="1" applyAlignment="1" applyProtection="1">
      <alignment horizontal="center"/>
      <protection locked="0"/>
    </xf>
    <xf numFmtId="164" fontId="9" fillId="2" borderId="1" xfId="1" applyNumberFormat="1" applyFont="1" applyFill="1" applyBorder="1" applyProtection="1">
      <protection locked="0"/>
    </xf>
    <xf numFmtId="164" fontId="9" fillId="2" borderId="2" xfId="1" applyNumberFormat="1" applyFont="1" applyFill="1" applyBorder="1" applyProtection="1">
      <protection locked="0"/>
    </xf>
    <xf numFmtId="164" fontId="9" fillId="2" borderId="3" xfId="1" applyNumberFormat="1" applyFont="1" applyFill="1" applyBorder="1" applyProtection="1">
      <protection locked="0"/>
    </xf>
    <xf numFmtId="164" fontId="9" fillId="2" borderId="4" xfId="1" applyNumberFormat="1" applyFont="1" applyFill="1" applyBorder="1" applyProtection="1">
      <protection locked="0"/>
    </xf>
    <xf numFmtId="164" fontId="9" fillId="2" borderId="5" xfId="1" applyNumberFormat="1" applyFont="1" applyFill="1" applyBorder="1" applyProtection="1">
      <protection locked="0"/>
    </xf>
    <xf numFmtId="164" fontId="9" fillId="2" borderId="6" xfId="1" applyNumberFormat="1" applyFont="1" applyFill="1" applyBorder="1" applyProtection="1">
      <protection locked="0"/>
    </xf>
    <xf numFmtId="164" fontId="9" fillId="2" borderId="7" xfId="1" applyNumberFormat="1" applyFont="1" applyFill="1" applyBorder="1" applyProtection="1">
      <protection locked="0"/>
    </xf>
    <xf numFmtId="165" fontId="0" fillId="0" borderId="0" xfId="0" applyNumberFormat="1"/>
    <xf numFmtId="1" fontId="0" fillId="0" borderId="0" xfId="0" applyNumberFormat="1" applyAlignment="1">
      <alignment horizontal="center"/>
    </xf>
    <xf numFmtId="164" fontId="9" fillId="0" borderId="0" xfId="1" applyNumberFormat="1" applyFont="1" applyAlignment="1" applyProtection="1">
      <alignment horizontal="right"/>
    </xf>
    <xf numFmtId="0" fontId="9" fillId="0" borderId="0" xfId="1" applyNumberFormat="1" applyFont="1" applyFill="1" applyBorder="1" applyAlignment="1" applyProtection="1">
      <alignment horizontal="center"/>
    </xf>
    <xf numFmtId="1" fontId="9" fillId="2" borderId="5" xfId="1" applyNumberFormat="1" applyFont="1" applyFill="1" applyBorder="1" applyProtection="1">
      <protection locked="0"/>
    </xf>
    <xf numFmtId="164" fontId="8" fillId="0" borderId="0" xfId="1" applyNumberFormat="1" applyFont="1" applyFill="1" applyBorder="1"/>
    <xf numFmtId="164" fontId="9" fillId="0" borderId="0" xfId="1" applyNumberFormat="1" applyFont="1" applyAlignment="1">
      <alignment horizontal="right"/>
    </xf>
    <xf numFmtId="164" fontId="15" fillId="0" borderId="0" xfId="1" applyNumberFormat="1" applyFont="1" applyFill="1" applyBorder="1" applyAlignment="1">
      <alignment horizontal="center"/>
    </xf>
    <xf numFmtId="164" fontId="6" fillId="0" borderId="0" xfId="1" applyNumberFormat="1"/>
    <xf numFmtId="167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10" fillId="0" borderId="0" xfId="1" applyNumberFormat="1" applyFont="1"/>
    <xf numFmtId="0" fontId="10" fillId="0" borderId="0" xfId="0" applyFont="1"/>
    <xf numFmtId="164" fontId="16" fillId="0" borderId="0" xfId="1" applyNumberFormat="1" applyFont="1"/>
    <xf numFmtId="0" fontId="16" fillId="5" borderId="5" xfId="0" applyFont="1" applyFill="1" applyBorder="1"/>
    <xf numFmtId="167" fontId="16" fillId="5" borderId="5" xfId="0" applyNumberFormat="1" applyFont="1" applyFill="1" applyBorder="1" applyAlignment="1">
      <alignment horizontal="center"/>
    </xf>
    <xf numFmtId="166" fontId="16" fillId="5" borderId="5" xfId="0" applyNumberFormat="1" applyFont="1" applyFill="1" applyBorder="1" applyAlignment="1">
      <alignment horizontal="center"/>
    </xf>
    <xf numFmtId="0" fontId="16" fillId="5" borderId="5" xfId="0" applyFont="1" applyFill="1" applyBorder="1" applyAlignment="1">
      <alignment horizontal="center"/>
    </xf>
    <xf numFmtId="0" fontId="16" fillId="0" borderId="0" xfId="0" applyFont="1"/>
    <xf numFmtId="0" fontId="7" fillId="5" borderId="5" xfId="3" applyNumberFormat="1" applyFill="1" applyBorder="1" applyAlignment="1">
      <alignment horizontal="center"/>
    </xf>
    <xf numFmtId="0" fontId="10" fillId="5" borderId="5" xfId="0" applyFont="1" applyFill="1" applyBorder="1"/>
    <xf numFmtId="0" fontId="0" fillId="5" borderId="5" xfId="0" applyFill="1" applyBorder="1"/>
    <xf numFmtId="167" fontId="0" fillId="5" borderId="5" xfId="0" applyNumberFormat="1" applyFill="1" applyBorder="1" applyAlignment="1">
      <alignment horizontal="center"/>
    </xf>
    <xf numFmtId="166" fontId="0" fillId="5" borderId="5" xfId="0" applyNumberForma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0" borderId="5" xfId="0" applyBorder="1" applyProtection="1">
      <protection locked="0"/>
    </xf>
    <xf numFmtId="167" fontId="0" fillId="0" borderId="5" xfId="0" applyNumberFormat="1" applyBorder="1" applyAlignment="1" applyProtection="1">
      <alignment horizont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167" fontId="0" fillId="0" borderId="0" xfId="0" applyNumberFormat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9" fillId="0" borderId="0" xfId="1" applyNumberFormat="1" applyFont="1" applyFill="1" applyBorder="1" applyAlignment="1">
      <alignment horizontal="center"/>
    </xf>
    <xf numFmtId="164" fontId="9" fillId="2" borderId="1" xfId="1" applyNumberFormat="1" applyFont="1" applyFill="1" applyBorder="1"/>
    <xf numFmtId="164" fontId="9" fillId="2" borderId="2" xfId="1" applyNumberFormat="1" applyFont="1" applyFill="1" applyBorder="1"/>
    <xf numFmtId="164" fontId="9" fillId="2" borderId="3" xfId="1" applyNumberFormat="1" applyFont="1" applyFill="1" applyBorder="1"/>
    <xf numFmtId="164" fontId="9" fillId="2" borderId="4" xfId="1" applyNumberFormat="1" applyFont="1" applyFill="1" applyBorder="1"/>
    <xf numFmtId="164" fontId="9" fillId="2" borderId="6" xfId="1" applyNumberFormat="1" applyFont="1" applyFill="1" applyBorder="1"/>
    <xf numFmtId="164" fontId="9" fillId="2" borderId="5" xfId="1" applyNumberFormat="1" applyFont="1" applyFill="1" applyBorder="1"/>
    <xf numFmtId="164" fontId="9" fillId="2" borderId="7" xfId="1" applyNumberFormat="1" applyFont="1" applyFill="1" applyBorder="1"/>
    <xf numFmtId="164" fontId="9" fillId="0" borderId="0" xfId="1" applyNumberFormat="1" applyFont="1" applyFill="1" applyBorder="1"/>
    <xf numFmtId="43" fontId="6" fillId="0" borderId="0" xfId="1" applyFill="1" applyBorder="1"/>
    <xf numFmtId="168" fontId="6" fillId="0" borderId="0" xfId="2" applyNumberFormat="1" applyFill="1" applyBorder="1"/>
    <xf numFmtId="168" fontId="6" fillId="0" borderId="0" xfId="2" applyNumberFormat="1"/>
    <xf numFmtId="0" fontId="6" fillId="0" borderId="0" xfId="2" applyNumberFormat="1" applyAlignment="1">
      <alignment horizontal="right"/>
    </xf>
    <xf numFmtId="164" fontId="9" fillId="0" borderId="0" xfId="1" applyNumberFormat="1" applyFont="1" applyFill="1" applyAlignment="1">
      <alignment horizontal="right"/>
    </xf>
    <xf numFmtId="43" fontId="9" fillId="0" borderId="0" xfId="1" applyFont="1" applyFill="1" applyBorder="1" applyAlignment="1">
      <alignment horizontal="center"/>
    </xf>
    <xf numFmtId="168" fontId="9" fillId="0" borderId="0" xfId="2" applyNumberFormat="1" applyFont="1" applyFill="1" applyBorder="1" applyAlignment="1">
      <alignment horizontal="center"/>
    </xf>
    <xf numFmtId="168" fontId="10" fillId="0" borderId="0" xfId="2" applyNumberFormat="1" applyFont="1" applyFill="1" applyAlignment="1">
      <alignment horizontal="right"/>
    </xf>
    <xf numFmtId="168" fontId="5" fillId="0" borderId="0" xfId="2" applyNumberFormat="1" applyFont="1" applyFill="1" applyBorder="1"/>
    <xf numFmtId="0" fontId="9" fillId="0" borderId="0" xfId="2" applyNumberFormat="1" applyFont="1" applyFill="1" applyBorder="1" applyAlignment="1">
      <alignment horizontal="right"/>
    </xf>
    <xf numFmtId="43" fontId="6" fillId="0" borderId="5" xfId="1" applyBorder="1" applyProtection="1">
      <protection locked="0"/>
    </xf>
    <xf numFmtId="0" fontId="6" fillId="0" borderId="5" xfId="2" applyNumberFormat="1" applyBorder="1" applyAlignment="1" applyProtection="1">
      <alignment horizontal="right"/>
      <protection locked="0"/>
    </xf>
    <xf numFmtId="43" fontId="6" fillId="0" borderId="0" xfId="1"/>
    <xf numFmtId="0" fontId="6" fillId="0" borderId="5" xfId="2" applyNumberFormat="1" applyFont="1" applyBorder="1" applyAlignment="1" applyProtection="1">
      <alignment horizontal="right"/>
      <protection locked="0"/>
    </xf>
    <xf numFmtId="170" fontId="10" fillId="0" borderId="0" xfId="0" applyNumberFormat="1" applyFont="1"/>
    <xf numFmtId="164" fontId="8" fillId="0" borderId="0" xfId="1" applyNumberFormat="1" applyFont="1"/>
    <xf numFmtId="170" fontId="8" fillId="0" borderId="0" xfId="1" applyNumberFormat="1" applyFont="1" applyAlignment="1">
      <alignment horizontal="left"/>
    </xf>
    <xf numFmtId="164" fontId="8" fillId="0" borderId="0" xfId="1" applyNumberFormat="1" applyFont="1" applyBorder="1"/>
    <xf numFmtId="164" fontId="9" fillId="0" borderId="19" xfId="1" applyNumberFormat="1" applyFont="1" applyFill="1" applyBorder="1" applyAlignment="1">
      <alignment horizontal="center"/>
    </xf>
    <xf numFmtId="164" fontId="9" fillId="0" borderId="31" xfId="1" applyNumberFormat="1" applyFont="1" applyFill="1" applyBorder="1" applyAlignment="1">
      <alignment horizontal="center"/>
    </xf>
    <xf numFmtId="164" fontId="8" fillId="0" borderId="5" xfId="1" applyNumberFormat="1" applyFont="1" applyBorder="1" applyProtection="1">
      <protection locked="0"/>
    </xf>
    <xf numFmtId="164" fontId="9" fillId="6" borderId="31" xfId="1" applyNumberFormat="1" applyFont="1" applyFill="1" applyBorder="1" applyProtection="1">
      <protection locked="0"/>
    </xf>
    <xf numFmtId="169" fontId="8" fillId="0" borderId="32" xfId="1" applyNumberFormat="1" applyFont="1" applyBorder="1" applyProtection="1">
      <protection locked="0"/>
    </xf>
    <xf numFmtId="169" fontId="8" fillId="0" borderId="32" xfId="1" applyNumberFormat="1" applyFont="1" applyBorder="1"/>
    <xf numFmtId="169" fontId="8" fillId="0" borderId="5" xfId="1" applyNumberFormat="1" applyFont="1" applyFill="1" applyBorder="1" applyProtection="1">
      <protection locked="0"/>
    </xf>
    <xf numFmtId="164" fontId="9" fillId="3" borderId="5" xfId="1" applyNumberFormat="1" applyFont="1" applyFill="1" applyBorder="1"/>
    <xf numFmtId="164" fontId="9" fillId="6" borderId="31" xfId="1" applyNumberFormat="1" applyFont="1" applyFill="1" applyBorder="1"/>
    <xf numFmtId="164" fontId="8" fillId="6" borderId="31" xfId="1" applyNumberFormat="1" applyFont="1" applyFill="1" applyBorder="1" applyProtection="1">
      <protection locked="0"/>
    </xf>
    <xf numFmtId="164" fontId="8" fillId="6" borderId="31" xfId="1" applyNumberFormat="1" applyFont="1" applyFill="1" applyBorder="1"/>
    <xf numFmtId="37" fontId="8" fillId="0" borderId="32" xfId="1" applyNumberFormat="1" applyFont="1" applyFill="1" applyBorder="1" applyProtection="1">
      <protection locked="0"/>
    </xf>
    <xf numFmtId="0" fontId="22" fillId="0" borderId="0" xfId="0" applyFont="1" applyAlignment="1">
      <alignment wrapText="1"/>
    </xf>
    <xf numFmtId="0" fontId="21" fillId="0" borderId="0" xfId="0" applyFont="1"/>
    <xf numFmtId="0" fontId="23" fillId="0" borderId="0" xfId="0" applyFont="1"/>
    <xf numFmtId="49" fontId="23" fillId="0" borderId="0" xfId="0" applyNumberFormat="1" applyFont="1"/>
    <xf numFmtId="0" fontId="22" fillId="0" borderId="0" xfId="6" applyFont="1" applyAlignment="1">
      <alignment horizontal="right"/>
    </xf>
    <xf numFmtId="164" fontId="21" fillId="0" borderId="0" xfId="1" applyNumberFormat="1" applyFont="1" applyBorder="1"/>
    <xf numFmtId="49" fontId="21" fillId="0" borderId="0" xfId="6" applyNumberFormat="1" applyFont="1" applyAlignment="1">
      <alignment horizontal="right"/>
    </xf>
    <xf numFmtId="164" fontId="21" fillId="0" borderId="0" xfId="1" applyNumberFormat="1" applyFont="1"/>
    <xf numFmtId="0" fontId="24" fillId="0" borderId="0" xfId="0" applyFont="1" applyProtection="1">
      <protection locked="0"/>
    </xf>
    <xf numFmtId="0" fontId="24" fillId="0" borderId="0" xfId="0" applyFont="1"/>
    <xf numFmtId="0" fontId="25" fillId="0" borderId="0" xfId="0" applyFont="1"/>
    <xf numFmtId="0" fontId="25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26" fillId="0" borderId="0" xfId="0" applyFont="1"/>
    <xf numFmtId="0" fontId="26" fillId="0" borderId="0" xfId="0" applyFont="1" applyProtection="1">
      <protection locked="0"/>
    </xf>
    <xf numFmtId="0" fontId="23" fillId="9" borderId="0" xfId="0" applyFont="1" applyFill="1"/>
    <xf numFmtId="49" fontId="23" fillId="9" borderId="0" xfId="0" applyNumberFormat="1" applyFont="1" applyFill="1"/>
    <xf numFmtId="0" fontId="0" fillId="0" borderId="5" xfId="2" applyNumberFormat="1" applyFont="1" applyBorder="1" applyAlignment="1" applyProtection="1">
      <alignment horizontal="right"/>
      <protection locked="0"/>
    </xf>
    <xf numFmtId="0" fontId="5" fillId="0" borderId="5" xfId="0" applyFont="1" applyBorder="1" applyProtection="1">
      <protection locked="0"/>
    </xf>
    <xf numFmtId="43" fontId="5" fillId="0" borderId="5" xfId="1" applyFont="1" applyBorder="1" applyProtection="1">
      <protection locked="0"/>
    </xf>
    <xf numFmtId="0" fontId="6" fillId="0" borderId="5" xfId="0" applyFont="1" applyBorder="1" applyProtection="1">
      <protection locked="0"/>
    </xf>
    <xf numFmtId="168" fontId="0" fillId="10" borderId="5" xfId="0" applyNumberFormat="1" applyFill="1" applyBorder="1" applyProtection="1">
      <protection locked="0"/>
    </xf>
    <xf numFmtId="168" fontId="0" fillId="10" borderId="32" xfId="0" applyNumberFormat="1" applyFill="1" applyBorder="1" applyProtection="1">
      <protection locked="0"/>
    </xf>
    <xf numFmtId="164" fontId="30" fillId="0" borderId="0" xfId="1" applyNumberFormat="1" applyFont="1" applyAlignment="1">
      <alignment horizontal="right"/>
    </xf>
    <xf numFmtId="170" fontId="31" fillId="0" borderId="0" xfId="0" applyNumberFormat="1" applyFont="1" applyAlignment="1">
      <alignment horizontal="right"/>
    </xf>
    <xf numFmtId="0" fontId="32" fillId="0" borderId="3" xfId="0" applyFont="1" applyBorder="1" applyProtection="1">
      <protection locked="0"/>
    </xf>
    <xf numFmtId="1" fontId="32" fillId="0" borderId="7" xfId="0" applyNumberFormat="1" applyFont="1" applyBorder="1" applyAlignment="1" applyProtection="1">
      <alignment horizontal="center"/>
      <protection locked="0"/>
    </xf>
    <xf numFmtId="1" fontId="32" fillId="0" borderId="3" xfId="0" applyNumberFormat="1" applyFont="1" applyBorder="1" applyAlignment="1" applyProtection="1">
      <alignment horizontal="center"/>
      <protection locked="0"/>
    </xf>
    <xf numFmtId="1" fontId="32" fillId="0" borderId="4" xfId="0" applyNumberFormat="1" applyFont="1" applyBorder="1" applyAlignment="1" applyProtection="1">
      <alignment horizontal="center"/>
      <protection locked="0"/>
    </xf>
    <xf numFmtId="0" fontId="32" fillId="0" borderId="40" xfId="0" applyFont="1" applyBorder="1" applyProtection="1">
      <protection locked="0"/>
    </xf>
    <xf numFmtId="0" fontId="32" fillId="0" borderId="64" xfId="0" applyFont="1" applyBorder="1" applyProtection="1">
      <protection locked="0"/>
    </xf>
    <xf numFmtId="0" fontId="32" fillId="0" borderId="65" xfId="0" applyFont="1" applyBorder="1" applyProtection="1">
      <protection locked="0"/>
    </xf>
    <xf numFmtId="165" fontId="32" fillId="0" borderId="57" xfId="0" applyNumberFormat="1" applyFont="1" applyBorder="1" applyAlignment="1" applyProtection="1">
      <alignment horizontal="center"/>
      <protection locked="0"/>
    </xf>
    <xf numFmtId="1" fontId="32" fillId="0" borderId="57" xfId="0" applyNumberFormat="1" applyFont="1" applyBorder="1" applyAlignment="1" applyProtection="1">
      <alignment horizontal="center"/>
      <protection locked="0"/>
    </xf>
    <xf numFmtId="1" fontId="32" fillId="0" borderId="66" xfId="0" applyNumberFormat="1" applyFont="1" applyBorder="1" applyAlignment="1" applyProtection="1">
      <alignment horizontal="center"/>
      <protection locked="0"/>
    </xf>
    <xf numFmtId="1" fontId="32" fillId="0" borderId="64" xfId="0" applyNumberFormat="1" applyFont="1" applyBorder="1" applyAlignment="1" applyProtection="1">
      <alignment horizontal="center"/>
      <protection locked="0"/>
    </xf>
    <xf numFmtId="1" fontId="32" fillId="0" borderId="10" xfId="0" applyNumberFormat="1" applyFont="1" applyBorder="1" applyAlignment="1" applyProtection="1">
      <alignment horizontal="center"/>
      <protection locked="0"/>
    </xf>
    <xf numFmtId="1" fontId="32" fillId="0" borderId="32" xfId="0" applyNumberFormat="1" applyFont="1" applyBorder="1" applyAlignment="1" applyProtection="1">
      <alignment horizontal="center"/>
      <protection locked="0"/>
    </xf>
    <xf numFmtId="1" fontId="32" fillId="0" borderId="5" xfId="0" applyNumberFormat="1" applyFont="1" applyBorder="1" applyAlignment="1" applyProtection="1">
      <alignment horizontal="center"/>
      <protection locked="0"/>
    </xf>
    <xf numFmtId="164" fontId="6" fillId="0" borderId="0" xfId="1" applyNumberFormat="1" applyFill="1" applyBorder="1"/>
    <xf numFmtId="164" fontId="30" fillId="0" borderId="0" xfId="1" applyNumberFormat="1" applyFont="1" applyFill="1" applyBorder="1" applyAlignment="1">
      <alignment horizontal="right"/>
    </xf>
    <xf numFmtId="0" fontId="9" fillId="0" borderId="0" xfId="1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3" borderId="2" xfId="0" applyFont="1" applyFill="1" applyBorder="1" applyAlignment="1">
      <alignment horizontal="center" wrapText="1"/>
    </xf>
    <xf numFmtId="0" fontId="9" fillId="3" borderId="3" xfId="0" applyFont="1" applyFill="1" applyBorder="1" applyAlignment="1">
      <alignment horizontal="center" wrapText="1"/>
    </xf>
    <xf numFmtId="165" fontId="9" fillId="4" borderId="4" xfId="0" applyNumberFormat="1" applyFont="1" applyFill="1" applyBorder="1" applyAlignment="1">
      <alignment horizontal="center" vertical="center" textRotation="90" wrapText="1"/>
    </xf>
    <xf numFmtId="165" fontId="9" fillId="4" borderId="5" xfId="0" applyNumberFormat="1" applyFont="1" applyFill="1" applyBorder="1" applyAlignment="1">
      <alignment horizontal="center" vertical="center" textRotation="90" wrapText="1"/>
    </xf>
    <xf numFmtId="1" fontId="9" fillId="4" borderId="3" xfId="0" applyNumberFormat="1" applyFont="1" applyFill="1" applyBorder="1" applyAlignment="1">
      <alignment horizontal="center" vertical="center" textRotation="90" wrapText="1"/>
    </xf>
    <xf numFmtId="1" fontId="9" fillId="5" borderId="6" xfId="0" applyNumberFormat="1" applyFont="1" applyFill="1" applyBorder="1" applyAlignment="1">
      <alignment horizontal="center" vertical="center" textRotation="90" wrapText="1"/>
    </xf>
    <xf numFmtId="1" fontId="9" fillId="5" borderId="3" xfId="0" applyNumberFormat="1" applyFont="1" applyFill="1" applyBorder="1" applyAlignment="1">
      <alignment horizontal="center" vertical="center" textRotation="90" wrapText="1"/>
    </xf>
    <xf numFmtId="1" fontId="9" fillId="6" borderId="4" xfId="0" applyNumberFormat="1" applyFont="1" applyFill="1" applyBorder="1" applyAlignment="1">
      <alignment horizontal="center" vertical="center" textRotation="90" wrapText="1"/>
    </xf>
    <xf numFmtId="1" fontId="9" fillId="6" borderId="5" xfId="0" applyNumberFormat="1" applyFont="1" applyFill="1" applyBorder="1" applyAlignment="1">
      <alignment horizontal="center" vertical="center" textRotation="90" wrapText="1"/>
    </xf>
    <xf numFmtId="1" fontId="9" fillId="6" borderId="6" xfId="0" applyNumberFormat="1" applyFont="1" applyFill="1" applyBorder="1" applyAlignment="1">
      <alignment horizontal="center" vertical="center" textRotation="90" wrapText="1"/>
    </xf>
    <xf numFmtId="1" fontId="9" fillId="6" borderId="3" xfId="0" applyNumberFormat="1" applyFont="1" applyFill="1" applyBorder="1" applyAlignment="1">
      <alignment horizontal="center" vertical="center" textRotation="90" wrapText="1"/>
    </xf>
    <xf numFmtId="1" fontId="9" fillId="7" borderId="4" xfId="0" applyNumberFormat="1" applyFont="1" applyFill="1" applyBorder="1" applyAlignment="1">
      <alignment horizontal="center" vertical="center" textRotation="90" wrapText="1"/>
    </xf>
    <xf numFmtId="1" fontId="9" fillId="7" borderId="7" xfId="0" applyNumberFormat="1" applyFont="1" applyFill="1" applyBorder="1" applyAlignment="1">
      <alignment horizontal="center" vertical="center" textRotation="90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165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9" fillId="7" borderId="9" xfId="0" applyNumberFormat="1" applyFont="1" applyFill="1" applyBorder="1" applyAlignment="1">
      <alignment horizontal="center" vertical="center" wrapText="1"/>
    </xf>
    <xf numFmtId="1" fontId="9" fillId="4" borderId="6" xfId="0" applyNumberFormat="1" applyFont="1" applyFill="1" applyBorder="1" applyAlignment="1">
      <alignment horizontal="center" vertical="center" textRotation="90" wrapText="1"/>
    </xf>
    <xf numFmtId="1" fontId="9" fillId="5" borderId="4" xfId="0" applyNumberFormat="1" applyFont="1" applyFill="1" applyBorder="1" applyAlignment="1">
      <alignment horizontal="center" vertical="center" textRotation="90" wrapText="1"/>
    </xf>
    <xf numFmtId="1" fontId="9" fillId="5" borderId="5" xfId="0" applyNumberFormat="1" applyFont="1" applyFill="1" applyBorder="1" applyAlignment="1">
      <alignment horizontal="center" vertical="center" textRotation="90" wrapText="1"/>
    </xf>
    <xf numFmtId="1" fontId="9" fillId="5" borderId="7" xfId="0" applyNumberFormat="1" applyFont="1" applyFill="1" applyBorder="1" applyAlignment="1">
      <alignment horizontal="center" vertical="center" textRotation="90" wrapText="1"/>
    </xf>
    <xf numFmtId="1" fontId="0" fillId="0" borderId="10" xfId="0" applyNumberFormat="1" applyBorder="1" applyAlignment="1">
      <alignment horizontal="center"/>
    </xf>
    <xf numFmtId="0" fontId="33" fillId="0" borderId="1" xfId="0" applyFont="1" applyBorder="1"/>
    <xf numFmtId="0" fontId="33" fillId="0" borderId="2" xfId="0" applyFont="1" applyBorder="1"/>
    <xf numFmtId="0" fontId="33" fillId="0" borderId="3" xfId="0" applyFont="1" applyBorder="1"/>
    <xf numFmtId="165" fontId="33" fillId="0" borderId="4" xfId="0" applyNumberFormat="1" applyFont="1" applyBorder="1" applyAlignment="1">
      <alignment horizontal="center"/>
    </xf>
    <xf numFmtId="1" fontId="33" fillId="0" borderId="6" xfId="0" applyNumberFormat="1" applyFont="1" applyBorder="1" applyAlignment="1">
      <alignment horizontal="center"/>
    </xf>
    <xf numFmtId="1" fontId="33" fillId="0" borderId="4" xfId="0" applyNumberFormat="1" applyFont="1" applyBorder="1" applyAlignment="1">
      <alignment horizontal="center"/>
    </xf>
    <xf numFmtId="1" fontId="33" fillId="0" borderId="3" xfId="0" applyNumberFormat="1" applyFont="1" applyBorder="1" applyAlignment="1">
      <alignment horizontal="center"/>
    </xf>
    <xf numFmtId="1" fontId="33" fillId="0" borderId="5" xfId="0" applyNumberFormat="1" applyFont="1" applyBorder="1" applyAlignment="1">
      <alignment horizontal="center"/>
    </xf>
    <xf numFmtId="1" fontId="33" fillId="0" borderId="7" xfId="0" applyNumberFormat="1" applyFont="1" applyBorder="1" applyAlignment="1">
      <alignment horizontal="center"/>
    </xf>
    <xf numFmtId="168" fontId="6" fillId="11" borderId="5" xfId="2" applyNumberFormat="1" applyFill="1" applyBorder="1" applyProtection="1">
      <protection locked="0"/>
    </xf>
    <xf numFmtId="0" fontId="34" fillId="0" borderId="8" xfId="0" applyFont="1" applyBorder="1" applyAlignment="1" applyProtection="1">
      <alignment horizontal="center"/>
      <protection locked="0"/>
    </xf>
    <xf numFmtId="0" fontId="10" fillId="13" borderId="5" xfId="0" applyFont="1" applyFill="1" applyBorder="1" applyAlignment="1">
      <alignment horizontal="center"/>
    </xf>
    <xf numFmtId="167" fontId="10" fillId="13" borderId="5" xfId="0" applyNumberFormat="1" applyFont="1" applyFill="1" applyBorder="1" applyAlignment="1">
      <alignment horizontal="center"/>
    </xf>
    <xf numFmtId="166" fontId="10" fillId="13" borderId="5" xfId="0" applyNumberFormat="1" applyFont="1" applyFill="1" applyBorder="1" applyAlignment="1">
      <alignment horizontal="center"/>
    </xf>
    <xf numFmtId="0" fontId="10" fillId="13" borderId="5" xfId="0" applyFont="1" applyFill="1" applyBorder="1" applyAlignment="1">
      <alignment horizontal="center" wrapText="1"/>
    </xf>
    <xf numFmtId="0" fontId="5" fillId="13" borderId="5" xfId="0" applyFont="1" applyFill="1" applyBorder="1" applyAlignment="1">
      <alignment horizontal="center" wrapText="1"/>
    </xf>
    <xf numFmtId="43" fontId="10" fillId="13" borderId="5" xfId="1" applyFont="1" applyFill="1" applyBorder="1" applyAlignment="1">
      <alignment horizontal="center" wrapText="1"/>
    </xf>
    <xf numFmtId="0" fontId="10" fillId="13" borderId="5" xfId="2" applyNumberFormat="1" applyFont="1" applyFill="1" applyBorder="1" applyAlignment="1">
      <alignment horizontal="center" wrapText="1"/>
    </xf>
    <xf numFmtId="168" fontId="5" fillId="13" borderId="5" xfId="2" applyNumberFormat="1" applyFont="1" applyFill="1" applyBorder="1" applyAlignment="1">
      <alignment horizontal="center" wrapText="1"/>
    </xf>
    <xf numFmtId="37" fontId="9" fillId="14" borderId="5" xfId="1" applyNumberFormat="1" applyFont="1" applyFill="1" applyBorder="1" applyProtection="1"/>
    <xf numFmtId="169" fontId="9" fillId="14" borderId="5" xfId="1" applyNumberFormat="1" applyFont="1" applyFill="1" applyBorder="1"/>
    <xf numFmtId="169" fontId="9" fillId="14" borderId="5" xfId="1" applyNumberFormat="1" applyFont="1" applyFill="1" applyBorder="1" applyProtection="1"/>
    <xf numFmtId="37" fontId="9" fillId="14" borderId="5" xfId="1" applyNumberFormat="1" applyFont="1" applyFill="1" applyBorder="1"/>
    <xf numFmtId="0" fontId="35" fillId="0" borderId="1" xfId="0" applyFont="1" applyBorder="1"/>
    <xf numFmtId="0" fontId="36" fillId="0" borderId="4" xfId="0" applyFont="1" applyBorder="1" applyAlignment="1">
      <alignment horizontal="left"/>
    </xf>
    <xf numFmtId="0" fontId="36" fillId="0" borderId="3" xfId="0" applyFont="1" applyBorder="1" applyAlignment="1">
      <alignment horizontal="left"/>
    </xf>
    <xf numFmtId="165" fontId="36" fillId="0" borderId="5" xfId="0" applyNumberFormat="1" applyFont="1" applyBorder="1" applyAlignment="1">
      <alignment horizontal="center"/>
    </xf>
    <xf numFmtId="0" fontId="36" fillId="0" borderId="5" xfId="0" applyFont="1" applyBorder="1" applyAlignment="1">
      <alignment horizontal="center"/>
    </xf>
    <xf numFmtId="1" fontId="36" fillId="0" borderId="6" xfId="0" applyNumberFormat="1" applyFont="1" applyBorder="1" applyAlignment="1">
      <alignment horizontal="center"/>
    </xf>
    <xf numFmtId="0" fontId="36" fillId="0" borderId="35" xfId="0" applyFont="1" applyBorder="1"/>
    <xf numFmtId="1" fontId="36" fillId="0" borderId="3" xfId="0" applyNumberFormat="1" applyFont="1" applyBorder="1" applyAlignment="1">
      <alignment horizontal="center"/>
    </xf>
    <xf numFmtId="1" fontId="36" fillId="0" borderId="4" xfId="0" applyNumberFormat="1" applyFont="1" applyBorder="1" applyAlignment="1">
      <alignment horizontal="center"/>
    </xf>
    <xf numFmtId="1" fontId="36" fillId="0" borderId="5" xfId="0" applyNumberFormat="1" applyFont="1" applyBorder="1" applyAlignment="1">
      <alignment horizontal="center"/>
    </xf>
    <xf numFmtId="1" fontId="36" fillId="0" borderId="8" xfId="0" applyNumberFormat="1" applyFont="1" applyBorder="1" applyAlignment="1">
      <alignment horizontal="center"/>
    </xf>
    <xf numFmtId="1" fontId="36" fillId="0" borderId="7" xfId="0" applyNumberFormat="1" applyFont="1" applyBorder="1" applyAlignment="1">
      <alignment horizontal="center"/>
    </xf>
    <xf numFmtId="0" fontId="35" fillId="5" borderId="5" xfId="0" applyFont="1" applyFill="1" applyBorder="1"/>
    <xf numFmtId="43" fontId="35" fillId="5" borderId="5" xfId="1" applyFont="1" applyFill="1" applyBorder="1"/>
    <xf numFmtId="0" fontId="35" fillId="5" borderId="5" xfId="2" applyNumberFormat="1" applyFont="1" applyFill="1" applyBorder="1" applyAlignment="1">
      <alignment horizontal="right"/>
    </xf>
    <xf numFmtId="168" fontId="35" fillId="5" borderId="5" xfId="2" applyNumberFormat="1" applyFont="1" applyFill="1" applyBorder="1"/>
    <xf numFmtId="168" fontId="6" fillId="15" borderId="5" xfId="2" applyNumberFormat="1" applyFill="1" applyBorder="1" applyProtection="1">
      <protection locked="0"/>
    </xf>
    <xf numFmtId="0" fontId="37" fillId="0" borderId="3" xfId="0" applyFont="1" applyBorder="1" applyProtection="1">
      <protection locked="0"/>
    </xf>
    <xf numFmtId="165" fontId="37" fillId="0" borderId="4" xfId="0" applyNumberFormat="1" applyFont="1" applyBorder="1" applyAlignment="1" applyProtection="1">
      <alignment horizontal="center"/>
      <protection locked="0"/>
    </xf>
    <xf numFmtId="1" fontId="37" fillId="0" borderId="6" xfId="0" applyNumberFormat="1" applyFont="1" applyBorder="1" applyAlignment="1" applyProtection="1">
      <alignment horizontal="center"/>
      <protection locked="0"/>
    </xf>
    <xf numFmtId="1" fontId="37" fillId="0" borderId="4" xfId="0" applyNumberFormat="1" applyFont="1" applyBorder="1" applyAlignment="1" applyProtection="1">
      <alignment horizontal="center"/>
      <protection locked="0"/>
    </xf>
    <xf numFmtId="1" fontId="37" fillId="0" borderId="3" xfId="0" applyNumberFormat="1" applyFont="1" applyBorder="1" applyAlignment="1" applyProtection="1">
      <alignment horizontal="center"/>
      <protection locked="0"/>
    </xf>
    <xf numFmtId="1" fontId="37" fillId="0" borderId="5" xfId="0" applyNumberFormat="1" applyFont="1" applyBorder="1" applyAlignment="1" applyProtection="1">
      <alignment horizontal="center"/>
      <protection locked="0"/>
    </xf>
    <xf numFmtId="1" fontId="37" fillId="0" borderId="7" xfId="0" applyNumberFormat="1" applyFont="1" applyBorder="1" applyAlignment="1" applyProtection="1">
      <alignment horizontal="center"/>
      <protection locked="0"/>
    </xf>
    <xf numFmtId="0" fontId="37" fillId="0" borderId="8" xfId="0" applyFont="1" applyBorder="1" applyProtection="1">
      <protection locked="0"/>
    </xf>
    <xf numFmtId="164" fontId="11" fillId="0" borderId="61" xfId="1" applyNumberFormat="1" applyFont="1" applyFill="1" applyBorder="1" applyAlignment="1" applyProtection="1"/>
    <xf numFmtId="164" fontId="11" fillId="0" borderId="0" xfId="1" applyNumberFormat="1" applyFont="1" applyFill="1" applyBorder="1" applyAlignment="1" applyProtection="1"/>
    <xf numFmtId="164" fontId="8" fillId="0" borderId="0" xfId="1" applyNumberFormat="1" applyFont="1" applyProtection="1"/>
    <xf numFmtId="164" fontId="9" fillId="0" borderId="0" xfId="1" applyNumberFormat="1" applyFont="1" applyAlignment="1" applyProtection="1">
      <alignment horizontal="center"/>
    </xf>
    <xf numFmtId="49" fontId="9" fillId="0" borderId="0" xfId="1" applyNumberFormat="1" applyFont="1" applyBorder="1" applyAlignment="1" applyProtection="1">
      <alignment horizontal="center"/>
    </xf>
    <xf numFmtId="164" fontId="9" fillId="0" borderId="0" xfId="1" applyNumberFormat="1" applyFont="1" applyAlignment="1" applyProtection="1">
      <alignment horizontal="left"/>
    </xf>
    <xf numFmtId="164" fontId="38" fillId="5" borderId="20" xfId="1" applyNumberFormat="1" applyFont="1" applyFill="1" applyBorder="1" applyAlignment="1" applyProtection="1">
      <alignment horizontal="left"/>
    </xf>
    <xf numFmtId="164" fontId="9" fillId="5" borderId="29" xfId="1" applyNumberFormat="1" applyFont="1" applyFill="1" applyBorder="1" applyAlignment="1" applyProtection="1">
      <alignment horizontal="center"/>
    </xf>
    <xf numFmtId="49" fontId="9" fillId="5" borderId="29" xfId="1" applyNumberFormat="1" applyFont="1" applyFill="1" applyBorder="1" applyAlignment="1" applyProtection="1">
      <alignment horizontal="center"/>
    </xf>
    <xf numFmtId="49" fontId="9" fillId="5" borderId="68" xfId="1" applyNumberFormat="1" applyFont="1" applyFill="1" applyBorder="1" applyAlignment="1" applyProtection="1">
      <alignment horizontal="center"/>
    </xf>
    <xf numFmtId="164" fontId="30" fillId="5" borderId="10" xfId="1" applyNumberFormat="1" applyFont="1" applyFill="1" applyBorder="1" applyAlignment="1" applyProtection="1">
      <alignment horizontal="left"/>
    </xf>
    <xf numFmtId="164" fontId="8" fillId="5" borderId="5" xfId="1" applyNumberFormat="1" applyFont="1" applyFill="1" applyBorder="1" applyProtection="1"/>
    <xf numFmtId="164" fontId="39" fillId="16" borderId="69" xfId="1" applyNumberFormat="1" applyFont="1" applyFill="1" applyBorder="1" applyAlignment="1" applyProtection="1">
      <alignment horizontal="left"/>
    </xf>
    <xf numFmtId="164" fontId="8" fillId="16" borderId="47" xfId="1" applyNumberFormat="1" applyFont="1" applyFill="1" applyBorder="1" applyProtection="1"/>
    <xf numFmtId="164" fontId="9" fillId="16" borderId="47" xfId="1" applyNumberFormat="1" applyFont="1" applyFill="1" applyBorder="1" applyAlignment="1" applyProtection="1">
      <alignment horizontal="center"/>
    </xf>
    <xf numFmtId="164" fontId="8" fillId="16" borderId="70" xfId="1" applyNumberFormat="1" applyFont="1" applyFill="1" applyBorder="1" applyProtection="1"/>
    <xf numFmtId="164" fontId="8" fillId="16" borderId="49" xfId="1" applyNumberFormat="1" applyFont="1" applyFill="1" applyBorder="1" applyProtection="1"/>
    <xf numFmtId="164" fontId="9" fillId="16" borderId="31" xfId="1" applyNumberFormat="1" applyFont="1" applyFill="1" applyBorder="1" applyAlignment="1" applyProtection="1">
      <alignment horizontal="center" wrapText="1"/>
    </xf>
    <xf numFmtId="164" fontId="9" fillId="0" borderId="0" xfId="1" applyNumberFormat="1" applyFont="1" applyAlignment="1" applyProtection="1">
      <alignment horizontal="center" wrapText="1"/>
    </xf>
    <xf numFmtId="164" fontId="9" fillId="5" borderId="4" xfId="1" applyNumberFormat="1" applyFont="1" applyFill="1" applyBorder="1" applyProtection="1"/>
    <xf numFmtId="164" fontId="8" fillId="16" borderId="31" xfId="1" applyNumberFormat="1" applyFont="1" applyFill="1" applyBorder="1" applyProtection="1"/>
    <xf numFmtId="164" fontId="8" fillId="5" borderId="4" xfId="1" applyNumberFormat="1" applyFont="1" applyFill="1" applyBorder="1" applyProtection="1"/>
    <xf numFmtId="37" fontId="8" fillId="16" borderId="31" xfId="1" applyNumberFormat="1" applyFont="1" applyFill="1" applyBorder="1" applyAlignment="1" applyProtection="1">
      <alignment horizontal="right"/>
    </xf>
    <xf numFmtId="37" fontId="8" fillId="16" borderId="31" xfId="1" applyNumberFormat="1" applyFont="1" applyFill="1" applyBorder="1" applyAlignment="1" applyProtection="1">
      <alignment horizontal="center"/>
    </xf>
    <xf numFmtId="164" fontId="8" fillId="16" borderId="31" xfId="1" applyNumberFormat="1" applyFont="1" applyFill="1" applyBorder="1" applyAlignment="1" applyProtection="1">
      <alignment horizontal="right"/>
    </xf>
    <xf numFmtId="164" fontId="9" fillId="16" borderId="32" xfId="1" applyNumberFormat="1" applyFont="1" applyFill="1" applyBorder="1" applyAlignment="1" applyProtection="1">
      <alignment horizontal="center"/>
    </xf>
    <xf numFmtId="164" fontId="9" fillId="0" borderId="0" xfId="1" applyNumberFormat="1" applyFont="1" applyProtection="1"/>
    <xf numFmtId="37" fontId="8" fillId="16" borderId="31" xfId="1" applyNumberFormat="1" applyFont="1" applyFill="1" applyBorder="1" applyAlignment="1" applyProtection="1"/>
    <xf numFmtId="164" fontId="9" fillId="16" borderId="35" xfId="1" applyNumberFormat="1" applyFont="1" applyFill="1" applyBorder="1" applyProtection="1"/>
    <xf numFmtId="37" fontId="9" fillId="16" borderId="31" xfId="1" applyNumberFormat="1" applyFont="1" applyFill="1" applyBorder="1" applyAlignment="1" applyProtection="1"/>
    <xf numFmtId="164" fontId="9" fillId="16" borderId="49" xfId="1" applyNumberFormat="1" applyFont="1" applyFill="1" applyBorder="1" applyAlignment="1" applyProtection="1"/>
    <xf numFmtId="171" fontId="9" fillId="16" borderId="49" xfId="1" applyNumberFormat="1" applyFont="1" applyFill="1" applyBorder="1" applyAlignment="1" applyProtection="1"/>
    <xf numFmtId="164" fontId="9" fillId="16" borderId="75" xfId="1" applyNumberFormat="1" applyFont="1" applyFill="1" applyBorder="1" applyProtection="1"/>
    <xf numFmtId="164" fontId="9" fillId="5" borderId="5" xfId="1" applyNumberFormat="1" applyFont="1" applyFill="1" applyBorder="1"/>
    <xf numFmtId="164" fontId="8" fillId="3" borderId="5" xfId="1" applyNumberFormat="1" applyFont="1" applyFill="1" applyBorder="1"/>
    <xf numFmtId="164" fontId="8" fillId="0" borderId="5" xfId="1" applyNumberFormat="1" applyFont="1" applyFill="1" applyBorder="1"/>
    <xf numFmtId="164" fontId="8" fillId="5" borderId="5" xfId="1" applyNumberFormat="1" applyFont="1" applyFill="1" applyBorder="1"/>
    <xf numFmtId="164" fontId="8" fillId="4" borderId="5" xfId="1" applyNumberFormat="1" applyFont="1" applyFill="1" applyBorder="1" applyAlignment="1" applyProtection="1"/>
    <xf numFmtId="164" fontId="8" fillId="0" borderId="5" xfId="1" applyNumberFormat="1" applyFont="1" applyFill="1" applyBorder="1" applyProtection="1"/>
    <xf numFmtId="164" fontId="8" fillId="5" borderId="5" xfId="1" applyNumberFormat="1" applyFont="1" applyFill="1" applyBorder="1" applyAlignment="1" applyProtection="1"/>
    <xf numFmtId="171" fontId="8" fillId="5" borderId="5" xfId="1" applyNumberFormat="1" applyFont="1" applyFill="1" applyBorder="1" applyProtection="1"/>
    <xf numFmtId="164" fontId="8" fillId="0" borderId="5" xfId="1" applyNumberFormat="1" applyFont="1" applyBorder="1" applyProtection="1"/>
    <xf numFmtId="171" fontId="8" fillId="0" borderId="5" xfId="1" applyNumberFormat="1" applyFont="1" applyFill="1" applyBorder="1" applyProtection="1"/>
    <xf numFmtId="37" fontId="8" fillId="0" borderId="5" xfId="1" applyNumberFormat="1" applyFont="1" applyBorder="1" applyProtection="1"/>
    <xf numFmtId="164" fontId="8" fillId="0" borderId="0" xfId="1" applyNumberFormat="1" applyFont="1" applyFill="1" applyBorder="1" applyAlignment="1" applyProtection="1"/>
    <xf numFmtId="164" fontId="8" fillId="0" borderId="0" xfId="1" applyNumberFormat="1" applyFont="1" applyFill="1" applyProtection="1"/>
    <xf numFmtId="164" fontId="42" fillId="0" borderId="0" xfId="1" applyNumberFormat="1" applyFont="1" applyProtection="1"/>
    <xf numFmtId="164" fontId="43" fillId="0" borderId="33" xfId="1" applyNumberFormat="1" applyFont="1" applyFill="1" applyBorder="1" applyAlignment="1"/>
    <xf numFmtId="164" fontId="8" fillId="0" borderId="0" xfId="1" applyNumberFormat="1" applyFont="1" applyAlignment="1">
      <alignment horizontal="center"/>
    </xf>
    <xf numFmtId="164" fontId="9" fillId="18" borderId="5" xfId="1" applyNumberFormat="1" applyFont="1" applyFill="1" applyBorder="1" applyAlignment="1">
      <alignment horizontal="center" wrapText="1"/>
    </xf>
    <xf numFmtId="164" fontId="9" fillId="17" borderId="49" xfId="1" applyNumberFormat="1" applyFont="1" applyFill="1" applyBorder="1" applyAlignment="1">
      <alignment horizontal="center" wrapText="1"/>
    </xf>
    <xf numFmtId="164" fontId="9" fillId="0" borderId="31" xfId="1" applyNumberFormat="1" applyFont="1" applyFill="1" applyBorder="1" applyAlignment="1">
      <alignment horizontal="center" wrapText="1"/>
    </xf>
    <xf numFmtId="164" fontId="9" fillId="16" borderId="49" xfId="1" applyNumberFormat="1" applyFont="1" applyFill="1" applyBorder="1" applyAlignment="1">
      <alignment horizontal="center" wrapText="1"/>
    </xf>
    <xf numFmtId="164" fontId="9" fillId="18" borderId="49" xfId="1" applyNumberFormat="1" applyFont="1" applyFill="1" applyBorder="1" applyAlignment="1">
      <alignment horizontal="center" wrapText="1"/>
    </xf>
    <xf numFmtId="164" fontId="8" fillId="0" borderId="32" xfId="1" applyNumberFormat="1" applyFont="1" applyBorder="1" applyProtection="1">
      <protection locked="0"/>
    </xf>
    <xf numFmtId="164" fontId="8" fillId="6" borderId="31" xfId="1" applyNumberFormat="1" applyFont="1" applyFill="1" applyBorder="1" applyProtection="1"/>
    <xf numFmtId="164" fontId="8" fillId="0" borderId="32" xfId="1" applyNumberFormat="1" applyFont="1" applyFill="1" applyBorder="1" applyProtection="1">
      <protection locked="0"/>
    </xf>
    <xf numFmtId="164" fontId="8" fillId="18" borderId="32" xfId="1" applyNumberFormat="1" applyFont="1" applyFill="1" applyBorder="1" applyProtection="1"/>
    <xf numFmtId="164" fontId="8" fillId="0" borderId="5" xfId="1" applyNumberFormat="1" applyFont="1" applyFill="1" applyBorder="1" applyProtection="1">
      <protection locked="0"/>
    </xf>
    <xf numFmtId="164" fontId="9" fillId="6" borderId="31" xfId="1" applyNumberFormat="1" applyFont="1" applyFill="1" applyBorder="1" applyProtection="1"/>
    <xf numFmtId="164" fontId="9" fillId="17" borderId="5" xfId="1" applyNumberFormat="1" applyFont="1" applyFill="1" applyBorder="1"/>
    <xf numFmtId="164" fontId="9" fillId="16" borderId="5" xfId="1" applyNumberFormat="1" applyFont="1" applyFill="1" applyBorder="1"/>
    <xf numFmtId="164" fontId="9" fillId="18" borderId="5" xfId="1" applyNumberFormat="1" applyFont="1" applyFill="1" applyBorder="1" applyProtection="1"/>
    <xf numFmtId="164" fontId="8" fillId="0" borderId="32" xfId="1" applyNumberFormat="1" applyFont="1" applyFill="1" applyBorder="1" applyAlignment="1" applyProtection="1">
      <alignment horizontal="right"/>
      <protection locked="0"/>
    </xf>
    <xf numFmtId="164" fontId="8" fillId="6" borderId="31" xfId="1" applyNumberFormat="1" applyFont="1" applyFill="1" applyBorder="1" applyAlignment="1" applyProtection="1">
      <alignment horizontal="right"/>
    </xf>
    <xf numFmtId="164" fontId="8" fillId="0" borderId="5" xfId="1" applyNumberFormat="1" applyFont="1" applyFill="1" applyBorder="1" applyAlignment="1" applyProtection="1">
      <alignment horizontal="right"/>
      <protection locked="0"/>
    </xf>
    <xf numFmtId="164" fontId="9" fillId="18" borderId="5" xfId="1" applyNumberFormat="1" applyFont="1" applyFill="1" applyBorder="1"/>
    <xf numFmtId="164" fontId="8" fillId="0" borderId="32" xfId="1" applyNumberFormat="1" applyFont="1" applyBorder="1" applyAlignment="1" applyProtection="1">
      <alignment horizontal="right"/>
      <protection locked="0"/>
    </xf>
    <xf numFmtId="164" fontId="8" fillId="0" borderId="31" xfId="1" applyNumberFormat="1" applyFont="1" applyFill="1" applyBorder="1" applyAlignment="1" applyProtection="1">
      <alignment horizontal="right"/>
    </xf>
    <xf numFmtId="164" fontId="8" fillId="0" borderId="5" xfId="1" applyNumberFormat="1" applyFont="1" applyBorder="1" applyAlignment="1" applyProtection="1">
      <alignment horizontal="right"/>
      <protection locked="0"/>
    </xf>
    <xf numFmtId="164" fontId="9" fillId="0" borderId="31" xfId="1" applyNumberFormat="1" applyFont="1" applyFill="1" applyBorder="1" applyProtection="1"/>
    <xf numFmtId="164" fontId="9" fillId="6" borderId="32" xfId="1" applyNumberFormat="1" applyFont="1" applyFill="1" applyBorder="1"/>
    <xf numFmtId="164" fontId="8" fillId="0" borderId="32" xfId="1" applyNumberFormat="1" applyFont="1" applyBorder="1"/>
    <xf numFmtId="164" fontId="8" fillId="0" borderId="0" xfId="1" applyNumberFormat="1" applyFont="1" applyFill="1"/>
    <xf numFmtId="0" fontId="9" fillId="0" borderId="0" xfId="0" applyFont="1" applyProtection="1">
      <protection locked="0"/>
    </xf>
    <xf numFmtId="164" fontId="9" fillId="17" borderId="5" xfId="1" applyNumberFormat="1" applyFont="1" applyFill="1" applyBorder="1" applyAlignment="1" applyProtection="1">
      <alignment horizontal="center"/>
    </xf>
    <xf numFmtId="164" fontId="9" fillId="16" borderId="5" xfId="1" applyNumberFormat="1" applyFont="1" applyFill="1" applyBorder="1" applyAlignment="1">
      <alignment horizontal="center"/>
    </xf>
    <xf numFmtId="164" fontId="9" fillId="17" borderId="5" xfId="1" applyNumberFormat="1" applyFont="1" applyFill="1" applyBorder="1" applyAlignment="1">
      <alignment horizontal="center"/>
    </xf>
    <xf numFmtId="164" fontId="8" fillId="0" borderId="54" xfId="1" applyNumberFormat="1" applyFont="1" applyBorder="1"/>
    <xf numFmtId="164" fontId="8" fillId="0" borderId="77" xfId="1" applyNumberFormat="1" applyFont="1" applyFill="1" applyBorder="1"/>
    <xf numFmtId="164" fontId="8" fillId="0" borderId="78" xfId="1" applyNumberFormat="1" applyFont="1" applyBorder="1"/>
    <xf numFmtId="164" fontId="8" fillId="0" borderId="25" xfId="1" applyNumberFormat="1" applyFont="1" applyFill="1" applyBorder="1"/>
    <xf numFmtId="0" fontId="10" fillId="13" borderId="32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4" fillId="0" borderId="5" xfId="0" applyFont="1" applyBorder="1" applyAlignment="1">
      <alignment horizontal="left"/>
    </xf>
    <xf numFmtId="0" fontId="5" fillId="0" borderId="5" xfId="0" applyFont="1" applyBorder="1"/>
    <xf numFmtId="43" fontId="5" fillId="0" borderId="5" xfId="1" applyFont="1" applyBorder="1" applyProtection="1"/>
    <xf numFmtId="0" fontId="0" fillId="0" borderId="5" xfId="2" applyNumberFormat="1" applyFont="1" applyBorder="1" applyAlignment="1" applyProtection="1">
      <alignment horizontal="right"/>
    </xf>
    <xf numFmtId="168" fontId="0" fillId="10" borderId="32" xfId="0" applyNumberFormat="1" applyFill="1" applyBorder="1"/>
    <xf numFmtId="168" fontId="6" fillId="15" borderId="5" xfId="2" applyNumberFormat="1" applyFill="1" applyBorder="1" applyProtection="1"/>
    <xf numFmtId="168" fontId="6" fillId="11" borderId="5" xfId="2" applyNumberFormat="1" applyFill="1" applyBorder="1" applyProtection="1"/>
    <xf numFmtId="0" fontId="0" fillId="0" borderId="5" xfId="0" applyBorder="1"/>
    <xf numFmtId="43" fontId="6" fillId="0" borderId="5" xfId="1" applyBorder="1" applyProtection="1"/>
    <xf numFmtId="168" fontId="6" fillId="0" borderId="5" xfId="2" applyNumberFormat="1" applyBorder="1" applyProtection="1"/>
    <xf numFmtId="0" fontId="34" fillId="0" borderId="6" xfId="0" applyFont="1" applyBorder="1"/>
    <xf numFmtId="0" fontId="34" fillId="0" borderId="16" xfId="0" applyFont="1" applyBorder="1"/>
    <xf numFmtId="0" fontId="6" fillId="0" borderId="5" xfId="2" applyNumberFormat="1" applyBorder="1" applyAlignment="1" applyProtection="1">
      <alignment horizontal="right"/>
    </xf>
    <xf numFmtId="0" fontId="34" fillId="0" borderId="6" xfId="0" applyFont="1" applyBorder="1" applyAlignment="1">
      <alignment horizontal="left"/>
    </xf>
    <xf numFmtId="0" fontId="6" fillId="0" borderId="5" xfId="2" applyNumberFormat="1" applyFont="1" applyBorder="1" applyAlignment="1" applyProtection="1">
      <alignment horizontal="right"/>
    </xf>
    <xf numFmtId="164" fontId="8" fillId="0" borderId="79" xfId="1" applyNumberFormat="1" applyFont="1" applyBorder="1"/>
    <xf numFmtId="164" fontId="8" fillId="0" borderId="80" xfId="1" applyNumberFormat="1" applyFont="1" applyBorder="1"/>
    <xf numFmtId="0" fontId="34" fillId="0" borderId="0" xfId="0" applyFont="1" applyAlignment="1">
      <alignment horizontal="right"/>
    </xf>
    <xf numFmtId="0" fontId="46" fillId="0" borderId="5" xfId="0" applyFont="1" applyBorder="1" applyAlignment="1">
      <alignment horizontal="center" vertical="center"/>
    </xf>
    <xf numFmtId="0" fontId="46" fillId="0" borderId="40" xfId="0" applyFont="1" applyBorder="1" applyAlignment="1">
      <alignment vertical="center"/>
    </xf>
    <xf numFmtId="0" fontId="46" fillId="0" borderId="1" xfId="0" applyFont="1" applyBorder="1" applyAlignment="1">
      <alignment vertical="center"/>
    </xf>
    <xf numFmtId="0" fontId="46" fillId="0" borderId="82" xfId="0" applyFont="1" applyBorder="1" applyAlignment="1">
      <alignment vertical="center"/>
    </xf>
    <xf numFmtId="0" fontId="46" fillId="0" borderId="83" xfId="0" applyFont="1" applyBorder="1" applyAlignment="1">
      <alignment vertical="center"/>
    </xf>
    <xf numFmtId="0" fontId="46" fillId="0" borderId="84" xfId="0" applyFont="1" applyBorder="1" applyAlignment="1">
      <alignment vertical="center"/>
    </xf>
    <xf numFmtId="0" fontId="46" fillId="0" borderId="2" xfId="0" applyFont="1" applyBorder="1" applyAlignment="1">
      <alignment vertical="center"/>
    </xf>
    <xf numFmtId="0" fontId="46" fillId="0" borderId="7" xfId="0" applyFont="1" applyBorder="1" applyAlignment="1">
      <alignment vertical="center"/>
    </xf>
    <xf numFmtId="0" fontId="46" fillId="0" borderId="4" xfId="0" applyFont="1" applyBorder="1" applyAlignment="1">
      <alignment vertical="center"/>
    </xf>
    <xf numFmtId="0" fontId="32" fillId="0" borderId="4" xfId="0" applyFont="1" applyBorder="1" applyProtection="1">
      <protection locked="0"/>
    </xf>
    <xf numFmtId="14" fontId="46" fillId="0" borderId="4" xfId="0" applyNumberFormat="1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46" fillId="0" borderId="65" xfId="0" applyFont="1" applyBorder="1" applyAlignment="1">
      <alignment horizontal="center" vertical="center"/>
    </xf>
    <xf numFmtId="0" fontId="46" fillId="0" borderId="74" xfId="0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46" fillId="0" borderId="82" xfId="0" applyFont="1" applyBorder="1" applyAlignment="1">
      <alignment horizontal="center" vertical="center"/>
    </xf>
    <xf numFmtId="0" fontId="47" fillId="0" borderId="1" xfId="0" applyFont="1" applyBorder="1" applyAlignment="1">
      <alignment vertical="center"/>
    </xf>
    <xf numFmtId="0" fontId="32" fillId="0" borderId="1" xfId="0" applyFont="1" applyBorder="1" applyProtection="1">
      <protection locked="0"/>
    </xf>
    <xf numFmtId="0" fontId="32" fillId="0" borderId="74" xfId="0" applyFont="1" applyBorder="1" applyProtection="1">
      <protection locked="0"/>
    </xf>
    <xf numFmtId="0" fontId="46" fillId="0" borderId="3" xfId="0" applyFont="1" applyBorder="1" applyAlignment="1">
      <alignment vertical="center"/>
    </xf>
    <xf numFmtId="0" fontId="46" fillId="0" borderId="66" xfId="0" applyFont="1" applyBorder="1" applyAlignment="1">
      <alignment vertical="center"/>
    </xf>
    <xf numFmtId="165" fontId="32" fillId="0" borderId="64" xfId="0" applyNumberFormat="1" applyFont="1" applyBorder="1" applyAlignment="1" applyProtection="1">
      <alignment horizontal="center"/>
      <protection locked="0"/>
    </xf>
    <xf numFmtId="1" fontId="32" fillId="0" borderId="33" xfId="0" applyNumberFormat="1" applyFont="1" applyBorder="1" applyAlignment="1" applyProtection="1">
      <alignment horizontal="center"/>
      <protection locked="0"/>
    </xf>
    <xf numFmtId="0" fontId="48" fillId="0" borderId="5" xfId="0" applyFont="1" applyBorder="1" applyAlignment="1">
      <alignment horizontal="center" vertical="center"/>
    </xf>
    <xf numFmtId="0" fontId="47" fillId="0" borderId="5" xfId="0" applyFont="1" applyBorder="1" applyAlignment="1">
      <alignment horizontal="center" vertical="center"/>
    </xf>
    <xf numFmtId="165" fontId="32" fillId="0" borderId="4" xfId="0" applyNumberFormat="1" applyFont="1" applyBorder="1" applyAlignment="1" applyProtection="1">
      <alignment horizontal="center"/>
      <protection locked="0"/>
    </xf>
    <xf numFmtId="14" fontId="47" fillId="0" borderId="4" xfId="0" applyNumberFormat="1" applyFont="1" applyBorder="1" applyAlignment="1">
      <alignment horizontal="center" vertical="center"/>
    </xf>
    <xf numFmtId="14" fontId="32" fillId="0" borderId="4" xfId="0" applyNumberFormat="1" applyFont="1" applyBorder="1" applyAlignment="1">
      <alignment horizontal="center"/>
    </xf>
    <xf numFmtId="165" fontId="32" fillId="0" borderId="74" xfId="0" applyNumberFormat="1" applyFont="1" applyBorder="1" applyAlignment="1" applyProtection="1">
      <alignment horizontal="center"/>
      <protection locked="0"/>
    </xf>
    <xf numFmtId="14" fontId="46" fillId="0" borderId="74" xfId="0" applyNumberFormat="1" applyFont="1" applyBorder="1" applyAlignment="1">
      <alignment horizontal="center" vertical="center"/>
    </xf>
    <xf numFmtId="14" fontId="47" fillId="0" borderId="74" xfId="0" applyNumberFormat="1" applyFont="1" applyBorder="1" applyAlignment="1">
      <alignment horizontal="center" vertical="center"/>
    </xf>
    <xf numFmtId="1" fontId="32" fillId="0" borderId="65" xfId="0" applyNumberFormat="1" applyFont="1" applyBorder="1" applyAlignment="1" applyProtection="1">
      <alignment horizontal="center"/>
      <protection locked="0"/>
    </xf>
    <xf numFmtId="0" fontId="47" fillId="0" borderId="65" xfId="0" applyFont="1" applyBorder="1" applyAlignment="1">
      <alignment horizontal="center" vertical="center"/>
    </xf>
    <xf numFmtId="1" fontId="32" fillId="0" borderId="74" xfId="0" applyNumberFormat="1" applyFont="1" applyBorder="1" applyAlignment="1" applyProtection="1">
      <alignment horizontal="center"/>
      <protection locked="0"/>
    </xf>
    <xf numFmtId="0" fontId="46" fillId="0" borderId="7" xfId="0" applyFont="1" applyBorder="1" applyAlignment="1">
      <alignment horizontal="center" vertical="center"/>
    </xf>
    <xf numFmtId="0" fontId="46" fillId="0" borderId="66" xfId="0" applyFont="1" applyBorder="1" applyAlignment="1">
      <alignment horizontal="center" vertical="center"/>
    </xf>
    <xf numFmtId="0" fontId="47" fillId="0" borderId="84" xfId="0" applyFont="1" applyBorder="1" applyAlignment="1">
      <alignment vertical="center"/>
    </xf>
    <xf numFmtId="0" fontId="47" fillId="0" borderId="83" xfId="0" applyFont="1" applyBorder="1" applyAlignment="1">
      <alignment vertical="center"/>
    </xf>
    <xf numFmtId="0" fontId="47" fillId="0" borderId="3" xfId="0" applyFont="1" applyBorder="1" applyAlignment="1">
      <alignment vertical="center"/>
    </xf>
    <xf numFmtId="0" fontId="0" fillId="0" borderId="20" xfId="0" applyBorder="1"/>
    <xf numFmtId="0" fontId="37" fillId="0" borderId="74" xfId="0" applyFont="1" applyBorder="1" applyProtection="1">
      <protection locked="0"/>
    </xf>
    <xf numFmtId="0" fontId="49" fillId="0" borderId="3" xfId="0" applyFont="1" applyBorder="1" applyProtection="1">
      <protection locked="0"/>
    </xf>
    <xf numFmtId="0" fontId="49" fillId="0" borderId="74" xfId="0" applyFont="1" applyBorder="1" applyProtection="1">
      <protection locked="0"/>
    </xf>
    <xf numFmtId="1" fontId="49" fillId="0" borderId="3" xfId="0" applyNumberFormat="1" applyFont="1" applyBorder="1" applyAlignment="1" applyProtection="1">
      <alignment horizontal="center"/>
      <protection locked="0"/>
    </xf>
    <xf numFmtId="1" fontId="49" fillId="0" borderId="5" xfId="0" applyNumberFormat="1" applyFont="1" applyBorder="1" applyAlignment="1" applyProtection="1">
      <alignment horizontal="center"/>
      <protection locked="0"/>
    </xf>
    <xf numFmtId="0" fontId="48" fillId="0" borderId="3" xfId="0" applyFont="1" applyBorder="1"/>
    <xf numFmtId="0" fontId="49" fillId="0" borderId="4" xfId="0" applyFont="1" applyBorder="1" applyProtection="1">
      <protection locked="0"/>
    </xf>
    <xf numFmtId="0" fontId="49" fillId="0" borderId="65" xfId="0" applyFont="1" applyBorder="1" applyProtection="1">
      <protection locked="0"/>
    </xf>
    <xf numFmtId="0" fontId="50" fillId="0" borderId="4" xfId="0" applyFont="1" applyBorder="1" applyProtection="1">
      <protection locked="0"/>
    </xf>
    <xf numFmtId="0" fontId="46" fillId="0" borderId="65" xfId="0" applyFont="1" applyBorder="1" applyAlignment="1">
      <alignment vertical="center"/>
    </xf>
    <xf numFmtId="14" fontId="46" fillId="0" borderId="2" xfId="0" applyNumberFormat="1" applyFont="1" applyBorder="1" applyAlignment="1">
      <alignment horizontal="center" vertical="center"/>
    </xf>
    <xf numFmtId="165" fontId="49" fillId="0" borderId="2" xfId="0" applyNumberFormat="1" applyFont="1" applyBorder="1" applyAlignment="1" applyProtection="1">
      <alignment horizontal="center"/>
      <protection locked="0"/>
    </xf>
    <xf numFmtId="14" fontId="46" fillId="0" borderId="82" xfId="0" applyNumberFormat="1" applyFont="1" applyBorder="1" applyAlignment="1">
      <alignment horizontal="center" vertical="center"/>
    </xf>
    <xf numFmtId="0" fontId="48" fillId="0" borderId="2" xfId="0" applyFont="1" applyBorder="1"/>
    <xf numFmtId="1" fontId="37" fillId="0" borderId="10" xfId="0" applyNumberFormat="1" applyFont="1" applyBorder="1" applyAlignment="1" applyProtection="1">
      <alignment horizontal="center"/>
      <protection locked="0"/>
    </xf>
    <xf numFmtId="0" fontId="48" fillId="0" borderId="5" xfId="0" applyFont="1" applyBorder="1"/>
    <xf numFmtId="1" fontId="37" fillId="0" borderId="32" xfId="0" applyNumberFormat="1" applyFont="1" applyBorder="1" applyAlignment="1" applyProtection="1">
      <alignment horizontal="center"/>
      <protection locked="0"/>
    </xf>
    <xf numFmtId="1" fontId="49" fillId="0" borderId="65" xfId="0" applyNumberFormat="1" applyFont="1" applyBorder="1" applyAlignment="1" applyProtection="1">
      <alignment horizontal="center"/>
      <protection locked="0"/>
    </xf>
    <xf numFmtId="1" fontId="37" fillId="0" borderId="74" xfId="0" applyNumberFormat="1" applyFont="1" applyBorder="1" applyAlignment="1" applyProtection="1">
      <alignment horizontal="center"/>
      <protection locked="0"/>
    </xf>
    <xf numFmtId="1" fontId="49" fillId="0" borderId="74" xfId="0" applyNumberFormat="1" applyFont="1" applyBorder="1" applyAlignment="1" applyProtection="1">
      <alignment horizontal="center"/>
      <protection locked="0"/>
    </xf>
    <xf numFmtId="1" fontId="49" fillId="0" borderId="82" xfId="0" applyNumberFormat="1" applyFont="1" applyBorder="1" applyAlignment="1" applyProtection="1">
      <alignment horizontal="center"/>
      <protection locked="0"/>
    </xf>
    <xf numFmtId="0" fontId="48" fillId="0" borderId="74" xfId="0" applyFont="1" applyBorder="1"/>
    <xf numFmtId="1" fontId="49" fillId="0" borderId="66" xfId="0" applyNumberFormat="1" applyFont="1" applyBorder="1" applyAlignment="1" applyProtection="1">
      <alignment horizontal="center"/>
      <protection locked="0"/>
    </xf>
    <xf numFmtId="0" fontId="48" fillId="0" borderId="4" xfId="0" applyFont="1" applyBorder="1"/>
    <xf numFmtId="1" fontId="0" fillId="0" borderId="8" xfId="0" applyNumberFormat="1" applyBorder="1" applyAlignment="1">
      <alignment horizontal="center"/>
    </xf>
    <xf numFmtId="167" fontId="6" fillId="0" borderId="5" xfId="0" applyNumberFormat="1" applyFont="1" applyBorder="1" applyAlignment="1" applyProtection="1">
      <alignment horizontal="center"/>
      <protection locked="0"/>
    </xf>
    <xf numFmtId="166" fontId="6" fillId="0" borderId="5" xfId="0" applyNumberFormat="1" applyFont="1" applyBorder="1" applyAlignment="1" applyProtection="1">
      <alignment horizontal="center"/>
      <protection locked="0"/>
    </xf>
    <xf numFmtId="0" fontId="7" fillId="0" borderId="5" xfId="3" applyBorder="1" applyAlignment="1" applyProtection="1">
      <alignment horizontal="center"/>
      <protection locked="0"/>
    </xf>
    <xf numFmtId="0" fontId="7" fillId="0" borderId="5" xfId="3" applyNumberFormat="1" applyBorder="1" applyAlignment="1" applyProtection="1">
      <alignment horizontal="center"/>
      <protection locked="0"/>
    </xf>
    <xf numFmtId="0" fontId="51" fillId="0" borderId="0" xfId="0" applyFont="1"/>
    <xf numFmtId="164" fontId="8" fillId="16" borderId="0" xfId="1" applyNumberFormat="1" applyFont="1" applyFill="1" applyBorder="1" applyProtection="1"/>
    <xf numFmtId="164" fontId="9" fillId="16" borderId="0" xfId="1" applyNumberFormat="1" applyFont="1" applyFill="1" applyBorder="1" applyAlignment="1" applyProtection="1">
      <alignment horizontal="center"/>
    </xf>
    <xf numFmtId="171" fontId="9" fillId="16" borderId="20" xfId="1" applyNumberFormat="1" applyFont="1" applyFill="1" applyBorder="1" applyAlignment="1" applyProtection="1">
      <alignment horizontal="center"/>
    </xf>
    <xf numFmtId="171" fontId="9" fillId="16" borderId="29" xfId="1" applyNumberFormat="1" applyFont="1" applyFill="1" applyBorder="1" applyAlignment="1" applyProtection="1">
      <alignment horizontal="center"/>
    </xf>
    <xf numFmtId="171" fontId="9" fillId="16" borderId="29" xfId="1" applyNumberFormat="1" applyFont="1" applyFill="1" applyBorder="1" applyAlignment="1" applyProtection="1"/>
    <xf numFmtId="171" fontId="9" fillId="16" borderId="71" xfId="1" applyNumberFormat="1" applyFont="1" applyFill="1" applyBorder="1" applyAlignment="1" applyProtection="1">
      <alignment horizontal="center"/>
    </xf>
    <xf numFmtId="164" fontId="8" fillId="5" borderId="8" xfId="1" applyNumberFormat="1" applyFont="1" applyFill="1" applyBorder="1" applyAlignment="1" applyProtection="1">
      <alignment horizontal="left"/>
    </xf>
    <xf numFmtId="164" fontId="8" fillId="5" borderId="5" xfId="1" applyNumberFormat="1" applyFont="1" applyFill="1" applyBorder="1" applyAlignment="1" applyProtection="1">
      <alignment horizontal="left"/>
    </xf>
    <xf numFmtId="164" fontId="8" fillId="0" borderId="5" xfId="1" applyNumberFormat="1" applyFont="1" applyBorder="1"/>
    <xf numFmtId="164" fontId="8" fillId="0" borderId="0" xfId="1" applyNumberFormat="1" applyFont="1" applyBorder="1" applyProtection="1"/>
    <xf numFmtId="0" fontId="9" fillId="0" borderId="0" xfId="33" applyFont="1" applyAlignment="1">
      <alignment horizontal="center"/>
    </xf>
    <xf numFmtId="3" fontId="9" fillId="0" borderId="0" xfId="33" applyNumberFormat="1" applyFont="1" applyAlignment="1">
      <alignment horizontal="right"/>
    </xf>
    <xf numFmtId="0" fontId="9" fillId="0" borderId="0" xfId="33" applyFont="1" applyAlignment="1">
      <alignment horizontal="right"/>
    </xf>
    <xf numFmtId="0" fontId="8" fillId="0" borderId="0" xfId="0" applyFont="1" applyAlignment="1">
      <alignment horizontal="right"/>
    </xf>
    <xf numFmtId="0" fontId="41" fillId="0" borderId="0" xfId="34" quotePrefix="1" applyFont="1"/>
    <xf numFmtId="3" fontId="41" fillId="0" borderId="0" xfId="34" quotePrefix="1" applyNumberFormat="1" applyFont="1" applyAlignment="1">
      <alignment horizontal="right"/>
    </xf>
    <xf numFmtId="0" fontId="41" fillId="0" borderId="0" xfId="34" quotePrefix="1" applyFont="1" applyAlignment="1">
      <alignment horizontal="right"/>
    </xf>
    <xf numFmtId="0" fontId="41" fillId="0" borderId="0" xfId="34" quotePrefix="1" applyFont="1" applyAlignment="1">
      <alignment horizontal="left"/>
    </xf>
    <xf numFmtId="164" fontId="9" fillId="0" borderId="0" xfId="1" applyNumberFormat="1" applyFont="1" applyBorder="1" applyAlignment="1" applyProtection="1">
      <alignment horizontal="center" wrapText="1"/>
    </xf>
    <xf numFmtId="164" fontId="9" fillId="0" borderId="0" xfId="1" applyNumberFormat="1" applyFont="1" applyBorder="1" applyProtection="1"/>
    <xf numFmtId="164" fontId="8" fillId="5" borderId="0" xfId="1" applyNumberFormat="1" applyFont="1" applyFill="1" applyBorder="1" applyProtection="1"/>
    <xf numFmtId="164" fontId="8" fillId="0" borderId="0" xfId="1" applyNumberFormat="1" applyFont="1" applyFill="1" applyBorder="1" applyProtection="1"/>
    <xf numFmtId="171" fontId="8" fillId="5" borderId="0" xfId="1" applyNumberFormat="1" applyFont="1" applyFill="1" applyBorder="1" applyProtection="1"/>
    <xf numFmtId="171" fontId="8" fillId="0" borderId="0" xfId="1" applyNumberFormat="1" applyFont="1" applyFill="1" applyBorder="1" applyProtection="1"/>
    <xf numFmtId="37" fontId="8" fillId="0" borderId="0" xfId="1" applyNumberFormat="1" applyFont="1" applyBorder="1" applyProtection="1"/>
    <xf numFmtId="171" fontId="8" fillId="0" borderId="0" xfId="1" applyNumberFormat="1" applyFont="1" applyBorder="1" applyProtection="1"/>
    <xf numFmtId="3" fontId="8" fillId="0" borderId="0" xfId="1" applyNumberFormat="1" applyFont="1" applyBorder="1" applyAlignment="1" applyProtection="1">
      <alignment horizontal="right"/>
    </xf>
    <xf numFmtId="164" fontId="8" fillId="0" borderId="0" xfId="1" applyNumberFormat="1" applyFont="1" applyBorder="1" applyAlignment="1" applyProtection="1">
      <alignment horizontal="right"/>
    </xf>
    <xf numFmtId="37" fontId="8" fillId="0" borderId="6" xfId="1" applyNumberFormat="1" applyFont="1" applyBorder="1" applyAlignment="1" applyProtection="1">
      <alignment horizontal="center"/>
      <protection locked="0"/>
    </xf>
    <xf numFmtId="37" fontId="8" fillId="0" borderId="16" xfId="1" applyNumberFormat="1" applyFont="1" applyBorder="1" applyAlignment="1" applyProtection="1">
      <alignment horizontal="center"/>
      <protection locked="0"/>
    </xf>
    <xf numFmtId="164" fontId="9" fillId="5" borderId="5" xfId="1" applyNumberFormat="1" applyFont="1" applyFill="1" applyBorder="1" applyAlignment="1" applyProtection="1">
      <alignment horizontal="center" wrapText="1"/>
    </xf>
    <xf numFmtId="164" fontId="9" fillId="5" borderId="6" xfId="1" applyNumberFormat="1" applyFont="1" applyFill="1" applyBorder="1" applyAlignment="1" applyProtection="1">
      <alignment horizontal="center" wrapText="1"/>
    </xf>
    <xf numFmtId="164" fontId="8" fillId="5" borderId="6" xfId="1" applyNumberFormat="1" applyFont="1" applyFill="1" applyBorder="1" applyProtection="1"/>
    <xf numFmtId="164" fontId="8" fillId="0" borderId="49" xfId="1" applyNumberFormat="1" applyFont="1" applyFill="1" applyBorder="1" applyProtection="1">
      <protection locked="0"/>
    </xf>
    <xf numFmtId="164" fontId="9" fillId="16" borderId="5" xfId="1" applyNumberFormat="1" applyFont="1" applyFill="1" applyBorder="1" applyProtection="1"/>
    <xf numFmtId="164" fontId="9" fillId="16" borderId="49" xfId="1" applyNumberFormat="1" applyFont="1" applyFill="1" applyBorder="1" applyProtection="1"/>
    <xf numFmtId="164" fontId="9" fillId="16" borderId="14" xfId="1" applyNumberFormat="1" applyFont="1" applyFill="1" applyBorder="1" applyProtection="1"/>
    <xf numFmtId="164" fontId="39" fillId="16" borderId="54" xfId="1" applyNumberFormat="1" applyFont="1" applyFill="1" applyBorder="1" applyAlignment="1" applyProtection="1">
      <alignment horizontal="left"/>
    </xf>
    <xf numFmtId="164" fontId="8" fillId="16" borderId="88" xfId="1" applyNumberFormat="1" applyFont="1" applyFill="1" applyBorder="1" applyProtection="1"/>
    <xf numFmtId="164" fontId="9" fillId="16" borderId="88" xfId="1" applyNumberFormat="1" applyFont="1" applyFill="1" applyBorder="1" applyAlignment="1" applyProtection="1">
      <alignment horizontal="center"/>
    </xf>
    <xf numFmtId="164" fontId="8" fillId="16" borderId="77" xfId="1" applyNumberFormat="1" applyFont="1" applyFill="1" applyBorder="1" applyProtection="1"/>
    <xf numFmtId="164" fontId="39" fillId="16" borderId="61" xfId="1" applyNumberFormat="1" applyFont="1" applyFill="1" applyBorder="1" applyAlignment="1" applyProtection="1">
      <alignment horizontal="left"/>
    </xf>
    <xf numFmtId="164" fontId="8" fillId="16" borderId="62" xfId="1" applyNumberFormat="1" applyFont="1" applyFill="1" applyBorder="1" applyProtection="1"/>
    <xf numFmtId="164" fontId="9" fillId="5" borderId="13" xfId="1" applyNumberFormat="1" applyFont="1" applyFill="1" applyBorder="1" applyAlignment="1" applyProtection="1">
      <alignment horizontal="center" wrapText="1"/>
    </xf>
    <xf numFmtId="164" fontId="9" fillId="5" borderId="12" xfId="1" applyNumberFormat="1" applyFont="1" applyFill="1" applyBorder="1" applyProtection="1"/>
    <xf numFmtId="164" fontId="8" fillId="5" borderId="13" xfId="1" applyNumberFormat="1" applyFont="1" applyFill="1" applyBorder="1" applyProtection="1"/>
    <xf numFmtId="164" fontId="8" fillId="5" borderId="12" xfId="1" applyNumberFormat="1" applyFont="1" applyFill="1" applyBorder="1" applyProtection="1"/>
    <xf numFmtId="164" fontId="8" fillId="0" borderId="13" xfId="1" applyNumberFormat="1" applyFont="1" applyFill="1" applyBorder="1" applyProtection="1">
      <protection locked="0"/>
    </xf>
    <xf numFmtId="164" fontId="8" fillId="0" borderId="60" xfId="1" applyNumberFormat="1" applyFont="1" applyFill="1" applyBorder="1" applyProtection="1">
      <protection locked="0"/>
    </xf>
    <xf numFmtId="37" fontId="8" fillId="0" borderId="18" xfId="1" applyNumberFormat="1" applyFont="1" applyBorder="1" applyAlignment="1" applyProtection="1">
      <alignment horizontal="center"/>
      <protection locked="0"/>
    </xf>
    <xf numFmtId="164" fontId="9" fillId="16" borderId="12" xfId="1" applyNumberFormat="1" applyFont="1" applyFill="1" applyBorder="1" applyProtection="1"/>
    <xf numFmtId="164" fontId="9" fillId="16" borderId="63" xfId="1" applyNumberFormat="1" applyFont="1" applyFill="1" applyBorder="1" applyProtection="1"/>
    <xf numFmtId="164" fontId="9" fillId="16" borderId="21" xfId="1" applyNumberFormat="1" applyFont="1" applyFill="1" applyBorder="1" applyAlignment="1" applyProtection="1">
      <alignment horizontal="center"/>
    </xf>
    <xf numFmtId="49" fontId="1" fillId="0" borderId="0" xfId="39" applyNumberFormat="1"/>
    <xf numFmtId="0" fontId="1" fillId="0" borderId="0" xfId="39"/>
    <xf numFmtId="173" fontId="8" fillId="0" borderId="0" xfId="1" applyNumberFormat="1" applyFont="1" applyBorder="1" applyProtection="1"/>
    <xf numFmtId="173" fontId="8" fillId="0" borderId="0" xfId="1" applyNumberFormat="1" applyFont="1" applyProtection="1"/>
    <xf numFmtId="173" fontId="9" fillId="0" borderId="0" xfId="1" applyNumberFormat="1" applyFont="1" applyBorder="1" applyAlignment="1" applyProtection="1">
      <alignment horizontal="center" wrapText="1"/>
    </xf>
    <xf numFmtId="173" fontId="9" fillId="0" borderId="0" xfId="1" applyNumberFormat="1" applyFont="1" applyBorder="1" applyProtection="1"/>
    <xf numFmtId="173" fontId="8" fillId="0" borderId="0" xfId="1" applyNumberFormat="1" applyFont="1" applyFill="1" applyBorder="1" applyProtection="1"/>
    <xf numFmtId="43" fontId="8" fillId="0" borderId="0" xfId="1" applyFont="1" applyBorder="1" applyProtection="1"/>
    <xf numFmtId="43" fontId="8" fillId="0" borderId="0" xfId="1" applyFont="1" applyProtection="1"/>
    <xf numFmtId="43" fontId="9" fillId="0" borderId="0" xfId="1" applyFont="1" applyAlignment="1" applyProtection="1">
      <alignment horizontal="center" wrapText="1"/>
    </xf>
    <xf numFmtId="43" fontId="9" fillId="0" borderId="0" xfId="1" applyFont="1" applyProtection="1"/>
    <xf numFmtId="43" fontId="8" fillId="0" borderId="0" xfId="1" applyFont="1" applyFill="1" applyProtection="1"/>
    <xf numFmtId="169" fontId="8" fillId="0" borderId="60" xfId="7" applyNumberFormat="1" applyFont="1" applyBorder="1" applyProtection="1">
      <protection locked="0"/>
    </xf>
    <xf numFmtId="169" fontId="8" fillId="0" borderId="13" xfId="7" applyNumberFormat="1" applyFont="1" applyBorder="1" applyProtection="1">
      <protection locked="0"/>
    </xf>
    <xf numFmtId="169" fontId="8" fillId="0" borderId="13" xfId="7" applyNumberFormat="1" applyFont="1" applyBorder="1" applyAlignment="1" applyProtection="1">
      <alignment wrapText="1"/>
      <protection locked="0"/>
    </xf>
    <xf numFmtId="169" fontId="8" fillId="0" borderId="15" xfId="7" applyNumberFormat="1" applyFont="1" applyBorder="1" applyProtection="1">
      <protection locked="0"/>
    </xf>
    <xf numFmtId="169" fontId="8" fillId="0" borderId="80" xfId="7" applyNumberFormat="1" applyFont="1" applyBorder="1" applyProtection="1">
      <protection locked="0"/>
    </xf>
    <xf numFmtId="169" fontId="8" fillId="0" borderId="92" xfId="7" applyNumberFormat="1" applyFont="1" applyBorder="1" applyProtection="1">
      <protection locked="0"/>
    </xf>
    <xf numFmtId="0" fontId="13" fillId="0" borderId="0" xfId="7" applyFont="1" applyAlignment="1">
      <alignment horizontal="center"/>
    </xf>
    <xf numFmtId="0" fontId="8" fillId="0" borderId="0" xfId="7" applyFont="1"/>
    <xf numFmtId="0" fontId="21" fillId="0" borderId="0" xfId="7" applyFont="1"/>
    <xf numFmtId="0" fontId="9" fillId="0" borderId="26" xfId="7" applyFont="1" applyBorder="1"/>
    <xf numFmtId="0" fontId="9" fillId="0" borderId="26" xfId="7" applyFont="1" applyBorder="1" applyAlignment="1">
      <alignment horizontal="left"/>
    </xf>
    <xf numFmtId="0" fontId="9" fillId="0" borderId="27" xfId="7" applyFont="1" applyBorder="1" applyAlignment="1">
      <alignment horizontal="left"/>
    </xf>
    <xf numFmtId="169" fontId="8" fillId="0" borderId="0" xfId="7" applyNumberFormat="1" applyFont="1"/>
    <xf numFmtId="0" fontId="9" fillId="0" borderId="0" xfId="7" applyFont="1"/>
    <xf numFmtId="0" fontId="9" fillId="0" borderId="0" xfId="0" applyFont="1"/>
    <xf numFmtId="0" fontId="9" fillId="0" borderId="0" xfId="0" applyFont="1" applyAlignment="1">
      <alignment horizontal="right" wrapText="1"/>
    </xf>
    <xf numFmtId="0" fontId="6" fillId="0" borderId="0" xfId="0" applyFont="1"/>
    <xf numFmtId="169" fontId="8" fillId="0" borderId="0" xfId="4" applyNumberFormat="1" applyAlignment="1">
      <alignment horizontal="right"/>
    </xf>
    <xf numFmtId="3" fontId="8" fillId="0" borderId="5" xfId="7" applyNumberFormat="1" applyFont="1" applyBorder="1"/>
    <xf numFmtId="169" fontId="8" fillId="0" borderId="13" xfId="7" applyNumberFormat="1" applyFont="1" applyBorder="1"/>
    <xf numFmtId="169" fontId="8" fillId="0" borderId="0" xfId="7" applyNumberFormat="1" applyFont="1" applyAlignment="1">
      <alignment horizontal="right"/>
    </xf>
    <xf numFmtId="3" fontId="8" fillId="0" borderId="0" xfId="7" applyNumberFormat="1" applyFont="1"/>
    <xf numFmtId="0" fontId="8" fillId="0" borderId="17" xfId="7" applyFont="1" applyBorder="1" applyAlignment="1">
      <alignment horizontal="left" wrapText="1"/>
    </xf>
    <xf numFmtId="0" fontId="8" fillId="0" borderId="16" xfId="7" applyFont="1" applyBorder="1" applyAlignment="1">
      <alignment horizontal="left" wrapText="1"/>
    </xf>
    <xf numFmtId="172" fontId="8" fillId="0" borderId="0" xfId="7" applyNumberFormat="1" applyFont="1"/>
    <xf numFmtId="0" fontId="8" fillId="0" borderId="24" xfId="7" applyFont="1" applyBorder="1"/>
    <xf numFmtId="0" fontId="9" fillId="0" borderId="91" xfId="7" applyFont="1" applyBorder="1"/>
    <xf numFmtId="169" fontId="8" fillId="0" borderId="30" xfId="7" applyNumberFormat="1" applyFont="1" applyBorder="1"/>
    <xf numFmtId="0" fontId="8" fillId="0" borderId="0" xfId="7" applyFont="1" applyAlignment="1">
      <alignment horizontal="right"/>
    </xf>
    <xf numFmtId="171" fontId="8" fillId="0" borderId="60" xfId="7" applyNumberFormat="1" applyFont="1" applyBorder="1" applyAlignment="1">
      <alignment horizontal="right"/>
    </xf>
    <xf numFmtId="169" fontId="9" fillId="0" borderId="15" xfId="7" applyNumberFormat="1" applyFont="1" applyBorder="1"/>
    <xf numFmtId="0" fontId="8" fillId="0" borderId="67" xfId="7" applyFont="1" applyBorder="1"/>
    <xf numFmtId="0" fontId="8" fillId="0" borderId="0" xfId="7" applyFont="1" applyAlignment="1">
      <alignment horizontal="right" wrapText="1"/>
    </xf>
    <xf numFmtId="37" fontId="8" fillId="0" borderId="0" xfId="7" applyNumberFormat="1" applyFont="1"/>
    <xf numFmtId="169" fontId="8" fillId="0" borderId="67" xfId="7" applyNumberFormat="1" applyFont="1" applyBorder="1"/>
    <xf numFmtId="3" fontId="9" fillId="0" borderId="0" xfId="7" applyNumberFormat="1" applyFont="1" applyAlignment="1">
      <alignment horizontal="right"/>
    </xf>
    <xf numFmtId="169" fontId="8" fillId="0" borderId="25" xfId="7" applyNumberFormat="1" applyFont="1" applyBorder="1"/>
    <xf numFmtId="0" fontId="8" fillId="0" borderId="17" xfId="7" applyFont="1" applyBorder="1"/>
    <xf numFmtId="0" fontId="8" fillId="0" borderId="5" xfId="7" applyFont="1" applyBorder="1" applyAlignment="1">
      <alignment horizontal="center" wrapText="1"/>
    </xf>
    <xf numFmtId="169" fontId="8" fillId="0" borderId="13" xfId="7" applyNumberFormat="1" applyFont="1" applyBorder="1" applyAlignment="1">
      <alignment wrapText="1"/>
    </xf>
    <xf numFmtId="0" fontId="8" fillId="0" borderId="5" xfId="7" applyFont="1" applyBorder="1" applyAlignment="1">
      <alignment horizontal="center" vertical="center" wrapText="1"/>
    </xf>
    <xf numFmtId="0" fontId="44" fillId="0" borderId="0" xfId="0" applyFont="1"/>
    <xf numFmtId="0" fontId="40" fillId="0" borderId="0" xfId="0" applyFont="1"/>
    <xf numFmtId="0" fontId="8" fillId="0" borderId="17" xfId="7" applyFont="1" applyBorder="1" applyAlignment="1">
      <alignment horizontal="center"/>
    </xf>
    <xf numFmtId="0" fontId="8" fillId="0" borderId="16" xfId="7" applyFont="1" applyBorder="1" applyAlignment="1">
      <alignment horizontal="center"/>
    </xf>
    <xf numFmtId="0" fontId="8" fillId="0" borderId="8" xfId="7" applyFont="1" applyBorder="1"/>
    <xf numFmtId="0" fontId="8" fillId="0" borderId="18" xfId="7" applyFont="1" applyBorder="1"/>
    <xf numFmtId="0" fontId="8" fillId="0" borderId="16" xfId="7" applyFont="1" applyBorder="1" applyAlignment="1">
      <alignment horizontal="center" vertical="center" wrapText="1"/>
    </xf>
    <xf numFmtId="0" fontId="8" fillId="0" borderId="17" xfId="7" applyFont="1" applyBorder="1" applyAlignment="1">
      <alignment horizontal="left"/>
    </xf>
    <xf numFmtId="0" fontId="18" fillId="0" borderId="0" xfId="0" applyFont="1" applyAlignment="1">
      <alignment horizontal="left" vertical="top" wrapText="1"/>
    </xf>
    <xf numFmtId="0" fontId="9" fillId="0" borderId="8" xfId="7" applyFont="1" applyBorder="1" applyAlignment="1">
      <alignment wrapText="1"/>
    </xf>
    <xf numFmtId="0" fontId="8" fillId="0" borderId="8" xfId="7" applyFont="1" applyBorder="1" applyAlignment="1">
      <alignment wrapText="1"/>
    </xf>
    <xf numFmtId="0" fontId="8" fillId="0" borderId="18" xfId="7" applyFont="1" applyBorder="1" applyAlignment="1">
      <alignment wrapText="1"/>
    </xf>
    <xf numFmtId="0" fontId="8" fillId="0" borderId="34" xfId="7" applyFont="1" applyBorder="1" applyAlignment="1">
      <alignment horizontal="center"/>
    </xf>
    <xf numFmtId="0" fontId="8" fillId="0" borderId="5" xfId="7" applyFont="1" applyBorder="1"/>
    <xf numFmtId="169" fontId="9" fillId="0" borderId="5" xfId="7" applyNumberFormat="1" applyFont="1" applyBorder="1"/>
    <xf numFmtId="0" fontId="9" fillId="0" borderId="5" xfId="7" applyFont="1" applyBorder="1"/>
    <xf numFmtId="0" fontId="27" fillId="0" borderId="0" xfId="7" applyFont="1"/>
    <xf numFmtId="42" fontId="27" fillId="0" borderId="0" xfId="7" applyNumberFormat="1" applyFont="1"/>
    <xf numFmtId="0" fontId="9" fillId="19" borderId="11" xfId="7" applyFont="1" applyFill="1" applyBorder="1" applyAlignment="1">
      <alignment horizontal="center" wrapText="1"/>
    </xf>
    <xf numFmtId="3" fontId="8" fillId="19" borderId="23" xfId="7" applyNumberFormat="1" applyFont="1" applyFill="1" applyBorder="1"/>
    <xf numFmtId="169" fontId="8" fillId="19" borderId="15" xfId="7" applyNumberFormat="1" applyFont="1" applyFill="1" applyBorder="1"/>
    <xf numFmtId="0" fontId="9" fillId="19" borderId="5" xfId="7" applyFont="1" applyFill="1" applyBorder="1" applyAlignment="1">
      <alignment horizontal="center" wrapText="1"/>
    </xf>
    <xf numFmtId="169" fontId="8" fillId="19" borderId="13" xfId="7" applyNumberFormat="1" applyFont="1" applyFill="1" applyBorder="1" applyAlignment="1">
      <alignment wrapText="1"/>
    </xf>
    <xf numFmtId="169" fontId="9" fillId="19" borderId="13" xfId="7" applyNumberFormat="1" applyFont="1" applyFill="1" applyBorder="1" applyAlignment="1">
      <alignment wrapText="1"/>
    </xf>
    <xf numFmtId="0" fontId="9" fillId="19" borderId="5" xfId="7" applyFont="1" applyFill="1" applyBorder="1" applyAlignment="1">
      <alignment wrapText="1"/>
    </xf>
    <xf numFmtId="0" fontId="9" fillId="19" borderId="14" xfId="7" applyFont="1" applyFill="1" applyBorder="1" applyAlignment="1">
      <alignment horizontal="center" wrapText="1"/>
    </xf>
    <xf numFmtId="169" fontId="9" fillId="19" borderId="15" xfId="7" applyNumberFormat="1" applyFont="1" applyFill="1" applyBorder="1" applyAlignment="1">
      <alignment horizontal="right" wrapText="1"/>
    </xf>
    <xf numFmtId="169" fontId="9" fillId="19" borderId="28" xfId="7" applyNumberFormat="1" applyFont="1" applyFill="1" applyBorder="1" applyAlignment="1">
      <alignment vertical="center"/>
    </xf>
    <xf numFmtId="3" fontId="9" fillId="5" borderId="16" xfId="1" applyNumberFormat="1" applyFont="1" applyFill="1" applyBorder="1" applyAlignment="1" applyProtection="1">
      <alignment horizontal="center"/>
    </xf>
    <xf numFmtId="3" fontId="9" fillId="5" borderId="5" xfId="1" applyNumberFormat="1" applyFont="1" applyFill="1" applyBorder="1" applyAlignment="1" applyProtection="1">
      <alignment horizontal="center"/>
    </xf>
    <xf numFmtId="164" fontId="9" fillId="5" borderId="12" xfId="1" applyNumberFormat="1" applyFont="1" applyFill="1" applyBorder="1" applyAlignment="1" applyProtection="1">
      <alignment horizontal="center"/>
    </xf>
    <xf numFmtId="164" fontId="11" fillId="16" borderId="52" xfId="1" applyNumberFormat="1" applyFont="1" applyFill="1" applyBorder="1" applyAlignment="1" applyProtection="1">
      <alignment horizontal="center"/>
    </xf>
    <xf numFmtId="164" fontId="11" fillId="16" borderId="67" xfId="1" applyNumberFormat="1" applyFont="1" applyFill="1" applyBorder="1" applyAlignment="1" applyProtection="1">
      <alignment horizontal="center"/>
    </xf>
    <xf numFmtId="164" fontId="11" fillId="16" borderId="30" xfId="1" applyNumberFormat="1" applyFont="1" applyFill="1" applyBorder="1" applyAlignment="1" applyProtection="1">
      <alignment horizontal="center"/>
    </xf>
    <xf numFmtId="164" fontId="9" fillId="0" borderId="33" xfId="1" applyNumberFormat="1" applyFont="1" applyFill="1" applyBorder="1" applyAlignment="1" applyProtection="1">
      <alignment horizontal="center"/>
    </xf>
    <xf numFmtId="164" fontId="9" fillId="8" borderId="5" xfId="1" applyNumberFormat="1" applyFont="1" applyFill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  <protection locked="0"/>
    </xf>
    <xf numFmtId="3" fontId="9" fillId="5" borderId="64" xfId="1" applyNumberFormat="1" applyFont="1" applyFill="1" applyBorder="1" applyAlignment="1" applyProtection="1">
      <alignment horizontal="center"/>
    </xf>
    <xf numFmtId="3" fontId="9" fillId="5" borderId="57" xfId="1" applyNumberFormat="1" applyFont="1" applyFill="1" applyBorder="1" applyAlignment="1" applyProtection="1">
      <alignment horizontal="center"/>
    </xf>
    <xf numFmtId="3" fontId="9" fillId="5" borderId="16" xfId="1" applyNumberFormat="1" applyFont="1" applyFill="1" applyBorder="1" applyAlignment="1" applyProtection="1">
      <alignment horizontal="center" vertical="top"/>
    </xf>
    <xf numFmtId="3" fontId="9" fillId="5" borderId="5" xfId="1" applyNumberFormat="1" applyFont="1" applyFill="1" applyBorder="1" applyAlignment="1" applyProtection="1">
      <alignment horizontal="center" vertical="top"/>
    </xf>
    <xf numFmtId="164" fontId="9" fillId="5" borderId="5" xfId="1" applyNumberFormat="1" applyFont="1" applyFill="1" applyBorder="1" applyAlignment="1" applyProtection="1">
      <alignment horizontal="center"/>
    </xf>
    <xf numFmtId="164" fontId="9" fillId="5" borderId="6" xfId="1" applyNumberFormat="1" applyFont="1" applyFill="1" applyBorder="1" applyAlignment="1" applyProtection="1">
      <alignment horizontal="center"/>
    </xf>
    <xf numFmtId="164" fontId="9" fillId="5" borderId="13" xfId="1" applyNumberFormat="1" applyFont="1" applyFill="1" applyBorder="1" applyAlignment="1" applyProtection="1">
      <alignment horizontal="center"/>
    </xf>
    <xf numFmtId="37" fontId="8" fillId="5" borderId="6" xfId="1" applyNumberFormat="1" applyFont="1" applyFill="1" applyBorder="1" applyAlignment="1" applyProtection="1">
      <alignment horizontal="center"/>
    </xf>
    <xf numFmtId="37" fontId="8" fillId="5" borderId="16" xfId="1" applyNumberFormat="1" applyFont="1" applyFill="1" applyBorder="1" applyAlignment="1" applyProtection="1">
      <alignment horizontal="center"/>
    </xf>
    <xf numFmtId="37" fontId="8" fillId="5" borderId="10" xfId="1" applyNumberFormat="1" applyFont="1" applyFill="1" applyBorder="1" applyAlignment="1" applyProtection="1">
      <alignment horizontal="center"/>
    </xf>
    <xf numFmtId="37" fontId="8" fillId="5" borderId="89" xfId="1" applyNumberFormat="1" applyFont="1" applyFill="1" applyBorder="1" applyAlignment="1" applyProtection="1">
      <alignment horizontal="center"/>
    </xf>
    <xf numFmtId="37" fontId="8" fillId="5" borderId="18" xfId="1" applyNumberFormat="1" applyFont="1" applyFill="1" applyBorder="1" applyAlignment="1" applyProtection="1">
      <alignment horizontal="center"/>
    </xf>
    <xf numFmtId="164" fontId="8" fillId="5" borderId="6" xfId="1" applyNumberFormat="1" applyFont="1" applyFill="1" applyBorder="1" applyAlignment="1" applyProtection="1">
      <alignment horizontal="center"/>
    </xf>
    <xf numFmtId="164" fontId="8" fillId="5" borderId="16" xfId="1" applyNumberFormat="1" applyFont="1" applyFill="1" applyBorder="1" applyAlignment="1" applyProtection="1">
      <alignment horizontal="center"/>
    </xf>
    <xf numFmtId="164" fontId="8" fillId="5" borderId="18" xfId="1" applyNumberFormat="1" applyFont="1" applyFill="1" applyBorder="1" applyAlignment="1" applyProtection="1">
      <alignment horizontal="center"/>
    </xf>
    <xf numFmtId="37" fontId="8" fillId="0" borderId="6" xfId="1" applyNumberFormat="1" applyFont="1" applyBorder="1" applyAlignment="1" applyProtection="1">
      <alignment horizontal="center"/>
      <protection locked="0"/>
    </xf>
    <xf numFmtId="37" fontId="8" fillId="0" borderId="16" xfId="1" applyNumberFormat="1" applyFont="1" applyBorder="1" applyAlignment="1" applyProtection="1">
      <alignment horizontal="center"/>
      <protection locked="0"/>
    </xf>
    <xf numFmtId="37" fontId="8" fillId="0" borderId="7" xfId="1" applyNumberFormat="1" applyFont="1" applyBorder="1" applyAlignment="1" applyProtection="1">
      <alignment horizontal="center"/>
      <protection locked="0"/>
    </xf>
    <xf numFmtId="164" fontId="40" fillId="5" borderId="35" xfId="1" applyNumberFormat="1" applyFont="1" applyFill="1" applyBorder="1" applyAlignment="1" applyProtection="1">
      <alignment horizontal="center" vertical="center" wrapText="1"/>
    </xf>
    <xf numFmtId="164" fontId="40" fillId="5" borderId="74" xfId="1" applyNumberFormat="1" applyFont="1" applyFill="1" applyBorder="1" applyAlignment="1" applyProtection="1">
      <alignment horizontal="center" vertical="center" wrapText="1"/>
    </xf>
    <xf numFmtId="164" fontId="9" fillId="5" borderId="20" xfId="1" applyNumberFormat="1" applyFont="1" applyFill="1" applyBorder="1" applyAlignment="1" applyProtection="1">
      <alignment horizontal="center" wrapText="1"/>
    </xf>
    <xf numFmtId="164" fontId="9" fillId="5" borderId="68" xfId="1" applyNumberFormat="1" applyFont="1" applyFill="1" applyBorder="1" applyAlignment="1" applyProtection="1">
      <alignment horizontal="center" wrapText="1"/>
    </xf>
    <xf numFmtId="164" fontId="9" fillId="5" borderId="10" xfId="1" applyNumberFormat="1" applyFont="1" applyFill="1" applyBorder="1" applyAlignment="1" applyProtection="1">
      <alignment horizontal="center" wrapText="1"/>
    </xf>
    <xf numFmtId="164" fontId="9" fillId="5" borderId="57" xfId="1" applyNumberFormat="1" applyFont="1" applyFill="1" applyBorder="1" applyAlignment="1" applyProtection="1">
      <alignment horizontal="center" wrapText="1"/>
    </xf>
    <xf numFmtId="164" fontId="9" fillId="5" borderId="71" xfId="1" applyNumberFormat="1" applyFont="1" applyFill="1" applyBorder="1" applyAlignment="1" applyProtection="1">
      <alignment horizontal="center" wrapText="1"/>
    </xf>
    <xf numFmtId="164" fontId="9" fillId="5" borderId="66" xfId="1" applyNumberFormat="1" applyFont="1" applyFill="1" applyBorder="1" applyAlignment="1" applyProtection="1">
      <alignment horizontal="center" wrapText="1"/>
    </xf>
    <xf numFmtId="164" fontId="8" fillId="5" borderId="7" xfId="1" applyNumberFormat="1" applyFont="1" applyFill="1" applyBorder="1" applyAlignment="1" applyProtection="1">
      <alignment horizontal="center"/>
    </xf>
    <xf numFmtId="37" fontId="8" fillId="5" borderId="7" xfId="1" applyNumberFormat="1" applyFont="1" applyFill="1" applyBorder="1" applyAlignment="1" applyProtection="1">
      <alignment horizontal="center"/>
    </xf>
    <xf numFmtId="164" fontId="9" fillId="5" borderId="5" xfId="1" applyNumberFormat="1" applyFont="1" applyFill="1" applyBorder="1" applyAlignment="1">
      <alignment horizontal="center"/>
    </xf>
    <xf numFmtId="37" fontId="8" fillId="5" borderId="6" xfId="1" applyNumberFormat="1" applyFont="1" applyFill="1" applyBorder="1" applyAlignment="1" applyProtection="1"/>
    <xf numFmtId="37" fontId="8" fillId="5" borderId="16" xfId="1" applyNumberFormat="1" applyFont="1" applyFill="1" applyBorder="1" applyAlignment="1" applyProtection="1"/>
    <xf numFmtId="37" fontId="8" fillId="5" borderId="7" xfId="1" applyNumberFormat="1" applyFont="1" applyFill="1" applyBorder="1" applyAlignment="1" applyProtection="1"/>
    <xf numFmtId="37" fontId="9" fillId="16" borderId="6" xfId="1" applyNumberFormat="1" applyFont="1" applyFill="1" applyBorder="1" applyAlignment="1" applyProtection="1">
      <alignment horizontal="center"/>
    </xf>
    <xf numFmtId="37" fontId="9" fillId="16" borderId="16" xfId="1" applyNumberFormat="1" applyFont="1" applyFill="1" applyBorder="1" applyAlignment="1" applyProtection="1">
      <alignment horizontal="center"/>
    </xf>
    <xf numFmtId="37" fontId="9" fillId="16" borderId="7" xfId="1" applyNumberFormat="1" applyFont="1" applyFill="1" applyBorder="1" applyAlignment="1" applyProtection="1">
      <alignment horizontal="center"/>
    </xf>
    <xf numFmtId="38" fontId="9" fillId="16" borderId="6" xfId="1" applyNumberFormat="1" applyFont="1" applyFill="1" applyBorder="1" applyAlignment="1" applyProtection="1">
      <alignment horizontal="center"/>
    </xf>
    <xf numFmtId="38" fontId="9" fillId="16" borderId="8" xfId="1" applyNumberFormat="1" applyFont="1" applyFill="1" applyBorder="1" applyAlignment="1" applyProtection="1">
      <alignment horizontal="center"/>
    </xf>
    <xf numFmtId="38" fontId="9" fillId="16" borderId="7" xfId="1" applyNumberFormat="1" applyFont="1" applyFill="1" applyBorder="1" applyAlignment="1" applyProtection="1">
      <alignment horizontal="center"/>
    </xf>
    <xf numFmtId="171" fontId="9" fillId="16" borderId="6" xfId="1" applyNumberFormat="1" applyFont="1" applyFill="1" applyBorder="1" applyAlignment="1" applyProtection="1">
      <alignment horizontal="center"/>
    </xf>
    <xf numFmtId="171" fontId="9" fillId="16" borderId="16" xfId="1" applyNumberFormat="1" applyFont="1" applyFill="1" applyBorder="1" applyAlignment="1" applyProtection="1">
      <alignment horizontal="center"/>
    </xf>
    <xf numFmtId="171" fontId="9" fillId="16" borderId="7" xfId="1" applyNumberFormat="1" applyFont="1" applyFill="1" applyBorder="1" applyAlignment="1" applyProtection="1">
      <alignment horizontal="center"/>
    </xf>
    <xf numFmtId="171" fontId="9" fillId="16" borderId="72" xfId="32" applyNumberFormat="1" applyFont="1" applyFill="1" applyBorder="1" applyAlignment="1" applyProtection="1">
      <alignment horizontal="center"/>
    </xf>
    <xf numFmtId="171" fontId="9" fillId="16" borderId="76" xfId="32" applyNumberFormat="1" applyFont="1" applyFill="1" applyBorder="1" applyAlignment="1" applyProtection="1">
      <alignment horizontal="center"/>
    </xf>
    <xf numFmtId="171" fontId="9" fillId="16" borderId="73" xfId="32" applyNumberFormat="1" applyFont="1" applyFill="1" applyBorder="1" applyAlignment="1" applyProtection="1">
      <alignment horizontal="center"/>
    </xf>
    <xf numFmtId="164" fontId="8" fillId="0" borderId="5" xfId="1" applyNumberFormat="1" applyFont="1" applyBorder="1" applyAlignment="1" applyProtection="1">
      <alignment horizontal="left"/>
    </xf>
    <xf numFmtId="164" fontId="8" fillId="4" borderId="5" xfId="1" applyNumberFormat="1" applyFont="1" applyFill="1" applyBorder="1" applyAlignment="1" applyProtection="1">
      <alignment horizontal="left"/>
    </xf>
    <xf numFmtId="164" fontId="8" fillId="0" borderId="6" xfId="1" applyNumberFormat="1" applyFont="1" applyBorder="1" applyAlignment="1" applyProtection="1">
      <alignment horizontal="left"/>
    </xf>
    <xf numFmtId="164" fontId="8" fillId="0" borderId="8" xfId="1" applyNumberFormat="1" applyFont="1" applyBorder="1" applyAlignment="1" applyProtection="1">
      <alignment horizontal="left"/>
    </xf>
    <xf numFmtId="164" fontId="8" fillId="0" borderId="16" xfId="1" applyNumberFormat="1" applyFont="1" applyBorder="1" applyAlignment="1" applyProtection="1">
      <alignment horizontal="left"/>
    </xf>
    <xf numFmtId="164" fontId="8" fillId="6" borderId="5" xfId="1" applyNumberFormat="1" applyFont="1" applyFill="1" applyBorder="1" applyAlignment="1">
      <alignment horizontal="left"/>
    </xf>
    <xf numFmtId="164" fontId="8" fillId="5" borderId="6" xfId="1" applyNumberFormat="1" applyFont="1" applyFill="1" applyBorder="1" applyAlignment="1" applyProtection="1">
      <alignment horizontal="left"/>
    </xf>
    <xf numFmtId="164" fontId="8" fillId="5" borderId="8" xfId="1" applyNumberFormat="1" applyFont="1" applyFill="1" applyBorder="1" applyAlignment="1" applyProtection="1">
      <alignment horizontal="left"/>
    </xf>
    <xf numFmtId="164" fontId="8" fillId="5" borderId="16" xfId="1" applyNumberFormat="1" applyFont="1" applyFill="1" applyBorder="1" applyAlignment="1" applyProtection="1">
      <alignment horizontal="left"/>
    </xf>
    <xf numFmtId="164" fontId="8" fillId="5" borderId="5" xfId="1" applyNumberFormat="1" applyFont="1" applyFill="1" applyBorder="1" applyAlignment="1" applyProtection="1">
      <alignment horizontal="left"/>
    </xf>
    <xf numFmtId="164" fontId="43" fillId="13" borderId="6" xfId="1" applyNumberFormat="1" applyFont="1" applyFill="1" applyBorder="1" applyAlignment="1">
      <alignment horizontal="center"/>
    </xf>
    <xf numFmtId="164" fontId="43" fillId="13" borderId="8" xfId="1" applyNumberFormat="1" applyFont="1" applyFill="1" applyBorder="1" applyAlignment="1">
      <alignment horizontal="center"/>
    </xf>
    <xf numFmtId="164" fontId="43" fillId="13" borderId="16" xfId="1" applyNumberFormat="1" applyFont="1" applyFill="1" applyBorder="1" applyAlignment="1">
      <alignment horizontal="center"/>
    </xf>
    <xf numFmtId="0" fontId="9" fillId="5" borderId="6" xfId="1" applyNumberFormat="1" applyFont="1" applyFill="1" applyBorder="1" applyAlignment="1" applyProtection="1">
      <alignment horizontal="center"/>
    </xf>
    <xf numFmtId="0" fontId="9" fillId="5" borderId="8" xfId="1" applyNumberFormat="1" applyFont="1" applyFill="1" applyBorder="1" applyAlignment="1" applyProtection="1">
      <alignment horizontal="center"/>
    </xf>
    <xf numFmtId="0" fontId="9" fillId="5" borderId="16" xfId="1" applyNumberFormat="1" applyFont="1" applyFill="1" applyBorder="1" applyAlignment="1" applyProtection="1">
      <alignment horizontal="center"/>
    </xf>
    <xf numFmtId="170" fontId="8" fillId="0" borderId="0" xfId="1" applyNumberFormat="1" applyFont="1" applyAlignment="1">
      <alignment horizontal="left"/>
    </xf>
    <xf numFmtId="164" fontId="9" fillId="3" borderId="49" xfId="1" applyNumberFormat="1" applyFont="1" applyFill="1" applyBorder="1" applyAlignment="1">
      <alignment horizontal="center"/>
    </xf>
    <xf numFmtId="164" fontId="9" fillId="3" borderId="32" xfId="1" applyNumberFormat="1" applyFont="1" applyFill="1" applyBorder="1" applyAlignment="1">
      <alignment horizontal="center"/>
    </xf>
    <xf numFmtId="164" fontId="9" fillId="17" borderId="6" xfId="1" applyNumberFormat="1" applyFont="1" applyFill="1" applyBorder="1" applyAlignment="1">
      <alignment horizontal="center" wrapText="1"/>
    </xf>
    <xf numFmtId="164" fontId="9" fillId="17" borderId="8" xfId="1" applyNumberFormat="1" applyFont="1" applyFill="1" applyBorder="1" applyAlignment="1">
      <alignment horizontal="center" wrapText="1"/>
    </xf>
    <xf numFmtId="164" fontId="9" fillId="16" borderId="6" xfId="1" applyNumberFormat="1" applyFont="1" applyFill="1" applyBorder="1" applyAlignment="1">
      <alignment horizontal="center" wrapText="1"/>
    </xf>
    <xf numFmtId="164" fontId="9" fillId="16" borderId="16" xfId="1" applyNumberFormat="1" applyFont="1" applyFill="1" applyBorder="1" applyAlignment="1">
      <alignment horizontal="center" wrapText="1"/>
    </xf>
    <xf numFmtId="164" fontId="9" fillId="3" borderId="6" xfId="1" applyNumberFormat="1" applyFont="1" applyFill="1" applyBorder="1" applyAlignment="1">
      <alignment horizontal="left"/>
    </xf>
    <xf numFmtId="164" fontId="9" fillId="3" borderId="8" xfId="1" applyNumberFormat="1" applyFont="1" applyFill="1" applyBorder="1" applyAlignment="1">
      <alignment horizontal="left"/>
    </xf>
    <xf numFmtId="164" fontId="9" fillId="3" borderId="16" xfId="1" applyNumberFormat="1" applyFont="1" applyFill="1" applyBorder="1" applyAlignment="1">
      <alignment horizontal="left"/>
    </xf>
    <xf numFmtId="164" fontId="8" fillId="6" borderId="19" xfId="1" applyNumberFormat="1" applyFont="1" applyFill="1" applyBorder="1" applyAlignment="1">
      <alignment horizontal="center"/>
    </xf>
    <xf numFmtId="164" fontId="8" fillId="6" borderId="0" xfId="1" applyNumberFormat="1" applyFont="1" applyFill="1" applyBorder="1" applyAlignment="1">
      <alignment horizontal="center"/>
    </xf>
    <xf numFmtId="164" fontId="8" fillId="6" borderId="33" xfId="1" applyNumberFormat="1" applyFont="1" applyFill="1" applyBorder="1" applyAlignment="1">
      <alignment horizontal="center"/>
    </xf>
    <xf numFmtId="164" fontId="9" fillId="3" borderId="5" xfId="1" applyNumberFormat="1" applyFont="1" applyFill="1" applyBorder="1" applyAlignment="1">
      <alignment horizontal="left"/>
    </xf>
    <xf numFmtId="164" fontId="8" fillId="6" borderId="10" xfId="1" applyNumberFormat="1" applyFont="1" applyFill="1" applyBorder="1" applyAlignment="1">
      <alignment horizontal="center"/>
    </xf>
    <xf numFmtId="164" fontId="8" fillId="6" borderId="64" xfId="1" applyNumberFormat="1" applyFont="1" applyFill="1" applyBorder="1" applyAlignment="1">
      <alignment horizontal="center"/>
    </xf>
    <xf numFmtId="164" fontId="8" fillId="6" borderId="57" xfId="1" applyNumberFormat="1" applyFont="1" applyFill="1" applyBorder="1" applyAlignment="1">
      <alignment horizontal="center"/>
    </xf>
    <xf numFmtId="0" fontId="0" fillId="0" borderId="5" xfId="0" applyBorder="1"/>
    <xf numFmtId="164" fontId="15" fillId="13" borderId="36" xfId="1" applyNumberFormat="1" applyFont="1" applyFill="1" applyBorder="1" applyAlignment="1">
      <alignment horizontal="center"/>
    </xf>
    <xf numFmtId="164" fontId="15" fillId="13" borderId="37" xfId="1" applyNumberFormat="1" applyFont="1" applyFill="1" applyBorder="1" applyAlignment="1">
      <alignment horizontal="center"/>
    </xf>
    <xf numFmtId="164" fontId="15" fillId="13" borderId="38" xfId="1" applyNumberFormat="1" applyFont="1" applyFill="1" applyBorder="1" applyAlignment="1">
      <alignment horizontal="center"/>
    </xf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164" fontId="11" fillId="0" borderId="36" xfId="1" applyNumberFormat="1" applyFont="1" applyFill="1" applyBorder="1" applyAlignment="1" applyProtection="1">
      <alignment horizontal="center"/>
    </xf>
    <xf numFmtId="164" fontId="11" fillId="0" borderId="37" xfId="1" applyNumberFormat="1" applyFont="1" applyFill="1" applyBorder="1" applyAlignment="1" applyProtection="1">
      <alignment horizontal="center"/>
    </xf>
    <xf numFmtId="164" fontId="11" fillId="0" borderId="38" xfId="1" applyNumberFormat="1" applyFont="1" applyFill="1" applyBorder="1" applyAlignment="1" applyProtection="1">
      <alignment horizontal="center"/>
    </xf>
    <xf numFmtId="0" fontId="9" fillId="2" borderId="39" xfId="0" applyFont="1" applyFill="1" applyBorder="1" applyAlignment="1">
      <alignment horizontal="center" wrapText="1"/>
    </xf>
    <xf numFmtId="0" fontId="0" fillId="0" borderId="40" xfId="0" applyBorder="1"/>
    <xf numFmtId="0" fontId="9" fillId="4" borderId="41" xfId="0" applyFont="1" applyFill="1" applyBorder="1" applyAlignment="1">
      <alignment horizontal="center" vertical="center" wrapText="1"/>
    </xf>
    <xf numFmtId="0" fontId="9" fillId="4" borderId="42" xfId="0" applyFont="1" applyFill="1" applyBorder="1" applyAlignment="1">
      <alignment horizontal="center" vertical="center" wrapText="1"/>
    </xf>
    <xf numFmtId="0" fontId="9" fillId="4" borderId="43" xfId="0" applyFont="1" applyFill="1" applyBorder="1" applyAlignment="1">
      <alignment horizontal="center" vertical="center" wrapText="1"/>
    </xf>
    <xf numFmtId="0" fontId="9" fillId="3" borderId="44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164" fontId="9" fillId="0" borderId="0" xfId="1" applyNumberFormat="1" applyFont="1" applyAlignment="1" applyProtection="1">
      <alignment horizontal="right"/>
    </xf>
    <xf numFmtId="1" fontId="9" fillId="7" borderId="44" xfId="0" applyNumberFormat="1" applyFont="1" applyFill="1" applyBorder="1" applyAlignment="1">
      <alignment horizontal="center" vertical="center" wrapText="1"/>
    </xf>
    <xf numFmtId="1" fontId="9" fillId="7" borderId="9" xfId="0" applyNumberFormat="1" applyFont="1" applyFill="1" applyBorder="1" applyAlignment="1">
      <alignment horizontal="center" vertical="center" wrapText="1"/>
    </xf>
    <xf numFmtId="1" fontId="9" fillId="5" borderId="44" xfId="0" applyNumberFormat="1" applyFont="1" applyFill="1" applyBorder="1" applyAlignment="1">
      <alignment horizontal="center" vertical="center" wrapText="1"/>
    </xf>
    <xf numFmtId="1" fontId="9" fillId="5" borderId="47" xfId="0" applyNumberFormat="1" applyFont="1" applyFill="1" applyBorder="1" applyAlignment="1">
      <alignment horizontal="center" vertical="center" wrapText="1"/>
    </xf>
    <xf numFmtId="1" fontId="9" fillId="5" borderId="9" xfId="0" applyNumberFormat="1" applyFont="1" applyFill="1" applyBorder="1" applyAlignment="1">
      <alignment horizontal="center" vertical="center" wrapText="1"/>
    </xf>
    <xf numFmtId="1" fontId="9" fillId="6" borderId="41" xfId="0" applyNumberFormat="1" applyFont="1" applyFill="1" applyBorder="1" applyAlignment="1">
      <alignment horizontal="center" vertical="center" wrapText="1"/>
    </xf>
    <xf numFmtId="1" fontId="9" fillId="6" borderId="45" xfId="0" applyNumberFormat="1" applyFont="1" applyFill="1" applyBorder="1" applyAlignment="1">
      <alignment horizontal="center" vertical="center" wrapText="1"/>
    </xf>
    <xf numFmtId="1" fontId="9" fillId="6" borderId="46" xfId="0" applyNumberFormat="1" applyFont="1" applyFill="1" applyBorder="1" applyAlignment="1">
      <alignment horizontal="center" vertical="center" wrapText="1"/>
    </xf>
    <xf numFmtId="1" fontId="9" fillId="6" borderId="43" xfId="0" applyNumberFormat="1" applyFont="1" applyFill="1" applyBorder="1" applyAlignment="1">
      <alignment horizontal="center" vertical="center" wrapText="1"/>
    </xf>
    <xf numFmtId="0" fontId="46" fillId="0" borderId="85" xfId="0" applyFont="1" applyBorder="1" applyAlignment="1">
      <alignment vertical="center"/>
    </xf>
    <xf numFmtId="0" fontId="46" fillId="0" borderId="83" xfId="0" applyFont="1" applyBorder="1" applyAlignment="1">
      <alignment vertical="center"/>
    </xf>
    <xf numFmtId="0" fontId="46" fillId="0" borderId="86" xfId="0" applyFont="1" applyBorder="1" applyAlignment="1">
      <alignment vertical="center"/>
    </xf>
    <xf numFmtId="0" fontId="46" fillId="0" borderId="82" xfId="0" applyFont="1" applyBorder="1" applyAlignment="1">
      <alignment vertical="center"/>
    </xf>
    <xf numFmtId="0" fontId="46" fillId="0" borderId="87" xfId="0" applyFont="1" applyBorder="1" applyAlignment="1">
      <alignment vertical="center"/>
    </xf>
    <xf numFmtId="0" fontId="46" fillId="0" borderId="65" xfId="0" applyFont="1" applyBorder="1" applyAlignment="1">
      <alignment vertical="center"/>
    </xf>
    <xf numFmtId="14" fontId="46" fillId="0" borderId="86" xfId="0" applyNumberFormat="1" applyFont="1" applyBorder="1" applyAlignment="1">
      <alignment horizontal="center" vertical="center"/>
    </xf>
    <xf numFmtId="14" fontId="46" fillId="0" borderId="82" xfId="0" applyNumberFormat="1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6" fillId="0" borderId="87" xfId="0" applyFont="1" applyBorder="1" applyAlignment="1">
      <alignment horizontal="center" vertical="center"/>
    </xf>
    <xf numFmtId="0" fontId="46" fillId="0" borderId="65" xfId="0" applyFont="1" applyBorder="1" applyAlignment="1">
      <alignment horizontal="center" vertical="center"/>
    </xf>
    <xf numFmtId="0" fontId="9" fillId="4" borderId="44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6" fillId="0" borderId="35" xfId="0" applyFont="1" applyBorder="1" applyAlignment="1">
      <alignment horizontal="center" vertical="center"/>
    </xf>
    <xf numFmtId="0" fontId="46" fillId="0" borderId="74" xfId="0" applyFont="1" applyBorder="1" applyAlignment="1">
      <alignment horizontal="center" vertical="center"/>
    </xf>
    <xf numFmtId="164" fontId="11" fillId="0" borderId="36" xfId="1" applyNumberFormat="1" applyFont="1" applyFill="1" applyBorder="1" applyAlignment="1">
      <alignment horizontal="center"/>
    </xf>
    <xf numFmtId="164" fontId="11" fillId="0" borderId="37" xfId="1" applyNumberFormat="1" applyFont="1" applyFill="1" applyBorder="1" applyAlignment="1">
      <alignment horizontal="center"/>
    </xf>
    <xf numFmtId="164" fontId="11" fillId="0" borderId="38" xfId="1" applyNumberFormat="1" applyFont="1" applyFill="1" applyBorder="1" applyAlignment="1">
      <alignment horizontal="center"/>
    </xf>
    <xf numFmtId="0" fontId="9" fillId="2" borderId="48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164" fontId="9" fillId="0" borderId="0" xfId="1" applyNumberFormat="1" applyFont="1" applyAlignment="1">
      <alignment horizontal="right"/>
    </xf>
    <xf numFmtId="0" fontId="5" fillId="13" borderId="6" xfId="0" applyFont="1" applyFill="1" applyBorder="1" applyAlignment="1">
      <alignment horizontal="center"/>
    </xf>
    <xf numFmtId="0" fontId="5" fillId="13" borderId="8" xfId="0" applyFont="1" applyFill="1" applyBorder="1" applyAlignment="1">
      <alignment horizontal="center"/>
    </xf>
    <xf numFmtId="0" fontId="10" fillId="13" borderId="8" xfId="0" applyFont="1" applyFill="1" applyBorder="1" applyAlignment="1">
      <alignment horizontal="center"/>
    </xf>
    <xf numFmtId="0" fontId="10" fillId="13" borderId="16" xfId="0" applyFont="1" applyFill="1" applyBorder="1" applyAlignment="1">
      <alignment horizontal="center"/>
    </xf>
    <xf numFmtId="0" fontId="34" fillId="12" borderId="6" xfId="0" applyFont="1" applyFill="1" applyBorder="1" applyAlignment="1">
      <alignment horizontal="center"/>
    </xf>
    <xf numFmtId="0" fontId="34" fillId="12" borderId="8" xfId="0" applyFont="1" applyFill="1" applyBorder="1" applyAlignment="1">
      <alignment horizontal="center"/>
    </xf>
    <xf numFmtId="0" fontId="34" fillId="12" borderId="16" xfId="0" applyFont="1" applyFill="1" applyBorder="1" applyAlignment="1">
      <alignment horizontal="center"/>
    </xf>
    <xf numFmtId="0" fontId="9" fillId="5" borderId="5" xfId="1" applyNumberFormat="1" applyFont="1" applyFill="1" applyBorder="1" applyAlignment="1" applyProtection="1">
      <alignment horizontal="center"/>
    </xf>
    <xf numFmtId="164" fontId="11" fillId="13" borderId="5" xfId="1" applyNumberFormat="1" applyFont="1" applyFill="1" applyBorder="1" applyAlignment="1">
      <alignment horizontal="center"/>
    </xf>
    <xf numFmtId="164" fontId="9" fillId="3" borderId="31" xfId="1" applyNumberFormat="1" applyFont="1" applyFill="1" applyBorder="1" applyAlignment="1">
      <alignment horizontal="center"/>
    </xf>
    <xf numFmtId="164" fontId="9" fillId="14" borderId="5" xfId="1" applyNumberFormat="1" applyFont="1" applyFill="1" applyBorder="1" applyAlignment="1">
      <alignment horizontal="center" wrapText="1"/>
    </xf>
    <xf numFmtId="164" fontId="9" fillId="14" borderId="49" xfId="1" applyNumberFormat="1" applyFont="1" applyFill="1" applyBorder="1" applyAlignment="1">
      <alignment horizontal="center" wrapText="1"/>
    </xf>
    <xf numFmtId="164" fontId="9" fillId="14" borderId="32" xfId="1" applyNumberFormat="1" applyFont="1" applyFill="1" applyBorder="1" applyAlignment="1">
      <alignment horizontal="center" wrapText="1"/>
    </xf>
    <xf numFmtId="0" fontId="8" fillId="0" borderId="0" xfId="7" applyFont="1" applyAlignment="1">
      <alignment horizontal="left" wrapText="1"/>
    </xf>
    <xf numFmtId="0" fontId="8" fillId="19" borderId="16" xfId="7" applyFont="1" applyFill="1" applyBorder="1" applyAlignment="1">
      <alignment horizontal="center" vertical="center" wrapText="1"/>
    </xf>
    <xf numFmtId="0" fontId="8" fillId="0" borderId="17" xfId="7" applyFont="1" applyBorder="1" applyAlignment="1">
      <alignment horizontal="left" wrapText="1"/>
    </xf>
    <xf numFmtId="0" fontId="8" fillId="0" borderId="16" xfId="7" applyFont="1" applyBorder="1" applyAlignment="1">
      <alignment horizontal="left" wrapText="1"/>
    </xf>
    <xf numFmtId="0" fontId="9" fillId="19" borderId="50" xfId="7" applyFont="1" applyFill="1" applyBorder="1" applyAlignment="1">
      <alignment horizontal="left" wrapText="1"/>
    </xf>
    <xf numFmtId="0" fontId="9" fillId="19" borderId="51" xfId="7" applyFont="1" applyFill="1" applyBorder="1" applyAlignment="1">
      <alignment horizontal="left" wrapText="1"/>
    </xf>
    <xf numFmtId="0" fontId="8" fillId="0" borderId="12" xfId="7" applyFont="1" applyBorder="1" applyAlignment="1">
      <alignment horizontal="left" wrapText="1"/>
    </xf>
    <xf numFmtId="0" fontId="8" fillId="0" borderId="5" xfId="7" applyFont="1" applyBorder="1" applyAlignment="1">
      <alignment horizontal="left" wrapText="1"/>
    </xf>
    <xf numFmtId="0" fontId="8" fillId="0" borderId="17" xfId="7" applyFont="1" applyBorder="1" applyAlignment="1">
      <alignment horizontal="center"/>
    </xf>
    <xf numFmtId="0" fontId="8" fillId="0" borderId="16" xfId="7" applyFont="1" applyBorder="1" applyAlignment="1">
      <alignment horizontal="center"/>
    </xf>
    <xf numFmtId="0" fontId="9" fillId="19" borderId="17" xfId="7" applyFont="1" applyFill="1" applyBorder="1" applyAlignment="1">
      <alignment horizontal="left" wrapText="1"/>
    </xf>
    <xf numFmtId="0" fontId="9" fillId="19" borderId="16" xfId="7" applyFont="1" applyFill="1" applyBorder="1" applyAlignment="1">
      <alignment horizontal="left" wrapText="1"/>
    </xf>
    <xf numFmtId="0" fontId="8" fillId="0" borderId="17" xfId="7" applyFont="1" applyBorder="1" applyAlignment="1">
      <alignment horizontal="left"/>
    </xf>
    <xf numFmtId="0" fontId="8" fillId="0" borderId="16" xfId="7" applyFont="1" applyBorder="1" applyAlignment="1">
      <alignment horizontal="left"/>
    </xf>
    <xf numFmtId="0" fontId="9" fillId="19" borderId="17" xfId="7" applyFont="1" applyFill="1" applyBorder="1" applyAlignment="1">
      <alignment horizontal="center" wrapText="1"/>
    </xf>
    <xf numFmtId="0" fontId="9" fillId="19" borderId="16" xfId="7" applyFont="1" applyFill="1" applyBorder="1" applyAlignment="1">
      <alignment horizontal="center" wrapText="1"/>
    </xf>
    <xf numFmtId="0" fontId="9" fillId="19" borderId="59" xfId="7" applyFont="1" applyFill="1" applyBorder="1" applyAlignment="1">
      <alignment horizontal="center" wrapText="1"/>
    </xf>
    <xf numFmtId="0" fontId="9" fillId="19" borderId="60" xfId="7" applyFont="1" applyFill="1" applyBorder="1" applyAlignment="1">
      <alignment horizontal="center" wrapText="1"/>
    </xf>
    <xf numFmtId="0" fontId="8" fillId="0" borderId="12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9" fillId="19" borderId="54" xfId="7" applyFont="1" applyFill="1" applyBorder="1" applyAlignment="1">
      <alignment horizontal="center" wrapText="1"/>
    </xf>
    <xf numFmtId="0" fontId="9" fillId="19" borderId="55" xfId="7" applyFont="1" applyFill="1" applyBorder="1" applyAlignment="1">
      <alignment horizontal="center" wrapText="1"/>
    </xf>
    <xf numFmtId="0" fontId="9" fillId="19" borderId="56" xfId="7" applyFont="1" applyFill="1" applyBorder="1" applyAlignment="1">
      <alignment horizontal="center" wrapText="1"/>
    </xf>
    <xf numFmtId="0" fontId="9" fillId="19" borderId="57" xfId="7" applyFont="1" applyFill="1" applyBorder="1" applyAlignment="1">
      <alignment horizontal="center" wrapText="1"/>
    </xf>
    <xf numFmtId="0" fontId="9" fillId="19" borderId="22" xfId="7" applyFont="1" applyFill="1" applyBorder="1" applyAlignment="1">
      <alignment horizontal="left" wrapText="1"/>
    </xf>
    <xf numFmtId="0" fontId="9" fillId="19" borderId="11" xfId="7" applyFont="1" applyFill="1" applyBorder="1" applyAlignment="1">
      <alignment horizontal="left" wrapText="1"/>
    </xf>
    <xf numFmtId="0" fontId="8" fillId="19" borderId="12" xfId="7" applyFont="1" applyFill="1" applyBorder="1" applyAlignment="1">
      <alignment horizontal="left" wrapText="1"/>
    </xf>
    <xf numFmtId="0" fontId="8" fillId="19" borderId="5" xfId="7" applyFont="1" applyFill="1" applyBorder="1" applyAlignment="1">
      <alignment horizontal="left" wrapText="1"/>
    </xf>
    <xf numFmtId="0" fontId="8" fillId="19" borderId="17" xfId="7" applyFont="1" applyFill="1" applyBorder="1" applyAlignment="1">
      <alignment horizontal="left" wrapText="1"/>
    </xf>
    <xf numFmtId="0" fontId="8" fillId="19" borderId="16" xfId="7" applyFont="1" applyFill="1" applyBorder="1" applyAlignment="1">
      <alignment horizontal="left" wrapText="1"/>
    </xf>
    <xf numFmtId="0" fontId="8" fillId="19" borderId="63" xfId="7" applyFont="1" applyFill="1" applyBorder="1" applyAlignment="1">
      <alignment horizontal="left" wrapText="1"/>
    </xf>
    <xf numFmtId="0" fontId="8" fillId="19" borderId="21" xfId="7" applyFont="1" applyFill="1" applyBorder="1" applyAlignment="1">
      <alignment horizontal="left" wrapText="1"/>
    </xf>
    <xf numFmtId="0" fontId="8" fillId="0" borderId="0" xfId="7" applyFont="1" applyAlignment="1">
      <alignment horizontal="center"/>
    </xf>
    <xf numFmtId="3" fontId="9" fillId="19" borderId="12" xfId="7" applyNumberFormat="1" applyFont="1" applyFill="1" applyBorder="1" applyAlignment="1">
      <alignment horizontal="right"/>
    </xf>
    <xf numFmtId="3" fontId="9" fillId="19" borderId="5" xfId="7" applyNumberFormat="1" applyFont="1" applyFill="1" applyBorder="1" applyAlignment="1">
      <alignment horizontal="right"/>
    </xf>
    <xf numFmtId="0" fontId="9" fillId="19" borderId="12" xfId="7" applyFont="1" applyFill="1" applyBorder="1" applyAlignment="1">
      <alignment horizontal="right" wrapText="1"/>
    </xf>
    <xf numFmtId="0" fontId="9" fillId="19" borderId="5" xfId="7" applyFont="1" applyFill="1" applyBorder="1" applyAlignment="1">
      <alignment horizontal="right" wrapText="1"/>
    </xf>
    <xf numFmtId="0" fontId="9" fillId="19" borderId="90" xfId="7" applyFont="1" applyFill="1" applyBorder="1" applyAlignment="1">
      <alignment horizontal="right" wrapText="1"/>
    </xf>
    <xf numFmtId="0" fontId="9" fillId="19" borderId="32" xfId="7" applyFont="1" applyFill="1" applyBorder="1" applyAlignment="1">
      <alignment horizontal="right" wrapText="1"/>
    </xf>
    <xf numFmtId="3" fontId="9" fillId="19" borderId="17" xfId="7" applyNumberFormat="1" applyFont="1" applyFill="1" applyBorder="1" applyAlignment="1">
      <alignment horizontal="right"/>
    </xf>
    <xf numFmtId="3" fontId="9" fillId="19" borderId="16" xfId="7" applyNumberFormat="1" applyFont="1" applyFill="1" applyBorder="1" applyAlignment="1">
      <alignment horizontal="right"/>
    </xf>
    <xf numFmtId="3" fontId="9" fillId="19" borderId="52" xfId="7" applyNumberFormat="1" applyFont="1" applyFill="1" applyBorder="1" applyAlignment="1">
      <alignment horizontal="right" vertical="center" wrapText="1"/>
    </xf>
    <xf numFmtId="3" fontId="9" fillId="19" borderId="53" xfId="7" applyNumberFormat="1" applyFont="1" applyFill="1" applyBorder="1" applyAlignment="1">
      <alignment horizontal="right" vertical="center" wrapText="1"/>
    </xf>
    <xf numFmtId="3" fontId="9" fillId="19" borderId="78" xfId="7" applyNumberFormat="1" applyFont="1" applyFill="1" applyBorder="1" applyAlignment="1">
      <alignment horizontal="right"/>
    </xf>
    <xf numFmtId="3" fontId="9" fillId="19" borderId="81" xfId="7" applyNumberFormat="1" applyFont="1" applyFill="1" applyBorder="1" applyAlignment="1">
      <alignment horizontal="right"/>
    </xf>
    <xf numFmtId="0" fontId="14" fillId="0" borderId="16" xfId="7" applyFont="1" applyBorder="1" applyAlignment="1">
      <alignment horizontal="center" wrapText="1"/>
    </xf>
    <xf numFmtId="0" fontId="8" fillId="0" borderId="5" xfId="7" applyFont="1" applyBorder="1" applyAlignment="1">
      <alignment horizontal="center" wrapText="1"/>
    </xf>
    <xf numFmtId="0" fontId="8" fillId="0" borderId="13" xfId="7" applyFont="1" applyBorder="1" applyAlignment="1">
      <alignment horizontal="center" wrapText="1"/>
    </xf>
    <xf numFmtId="0" fontId="9" fillId="19" borderId="58" xfId="7" applyFont="1" applyFill="1" applyBorder="1" applyAlignment="1">
      <alignment horizontal="center" wrapText="1"/>
    </xf>
    <xf numFmtId="0" fontId="9" fillId="19" borderId="32" xfId="7" applyFont="1" applyFill="1" applyBorder="1" applyAlignment="1">
      <alignment horizontal="center" wrapText="1"/>
    </xf>
    <xf numFmtId="3" fontId="52" fillId="0" borderId="0" xfId="7" applyNumberFormat="1" applyFont="1" applyAlignment="1">
      <alignment horizontal="left" vertical="top" wrapText="1"/>
    </xf>
    <xf numFmtId="3" fontId="9" fillId="19" borderId="24" xfId="7" applyNumberFormat="1" applyFont="1" applyFill="1" applyBorder="1" applyAlignment="1">
      <alignment horizontal="right"/>
    </xf>
    <xf numFmtId="0" fontId="8" fillId="0" borderId="61" xfId="7" applyFont="1" applyBorder="1" applyAlignment="1">
      <alignment horizontal="center"/>
    </xf>
    <xf numFmtId="0" fontId="8" fillId="0" borderId="62" xfId="7" applyFont="1" applyBorder="1" applyAlignment="1">
      <alignment horizontal="center"/>
    </xf>
    <xf numFmtId="0" fontId="13" fillId="0" borderId="0" xfId="7" applyFont="1" applyAlignment="1">
      <alignment horizontal="center"/>
    </xf>
    <xf numFmtId="0" fontId="9" fillId="19" borderId="23" xfId="7" applyFont="1" applyFill="1" applyBorder="1" applyAlignment="1">
      <alignment horizontal="right" wrapText="1"/>
    </xf>
    <xf numFmtId="0" fontId="9" fillId="19" borderId="14" xfId="7" applyFont="1" applyFill="1" applyBorder="1" applyAlignment="1">
      <alignment horizontal="right" wrapText="1"/>
    </xf>
    <xf numFmtId="0" fontId="8" fillId="0" borderId="62" xfId="7" applyFont="1" applyBorder="1" applyAlignment="1">
      <alignment horizontal="right" wrapText="1"/>
    </xf>
  </cellXfs>
  <cellStyles count="40">
    <cellStyle name="Comma" xfId="1" builtinId="3"/>
    <cellStyle name="Comma 2" xfId="35" xr:uid="{00000000-0005-0000-0000-000001000000}"/>
    <cellStyle name="Currency" xfId="2" builtinId="4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Hyperlink" xfId="3" builtinId="8"/>
    <cellStyle name="Normal" xfId="0" builtinId="0"/>
    <cellStyle name="Normal 2" xfId="34" xr:uid="{00000000-0005-0000-0000-00001D000000}"/>
    <cellStyle name="Normal 2 2" xfId="4" xr:uid="{00000000-0005-0000-0000-00001E000000}"/>
    <cellStyle name="Normal 3" xfId="5" xr:uid="{00000000-0005-0000-0000-00001F000000}"/>
    <cellStyle name="Normal 4" xfId="36" xr:uid="{00000000-0005-0000-0000-000020000000}"/>
    <cellStyle name="Normal 5" xfId="37" xr:uid="{00000000-0005-0000-0000-000021000000}"/>
    <cellStyle name="Normal 6" xfId="38" xr:uid="{00000000-0005-0000-0000-000053000000}"/>
    <cellStyle name="Normal 7" xfId="39" xr:uid="{C5CB3A65-0EDF-406B-8382-B6B1483FFEC1}"/>
    <cellStyle name="Normal_ECPA Universe" xfId="6" xr:uid="{00000000-0005-0000-0000-000022000000}"/>
    <cellStyle name="Normal_ECPA Universe 2" xfId="33" xr:uid="{00000000-0005-0000-0000-000023000000}"/>
    <cellStyle name="Normal_Non-Abbott District Budget Summary Form for Computer Input" xfId="7" xr:uid="{00000000-0005-0000-0000-000024000000}"/>
    <cellStyle name="Percent 2" xfId="32" xr:uid="{00000000-0005-0000-0000-000025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33CC33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0</xdr:rowOff>
    </xdr:from>
    <xdr:to>
      <xdr:col>5</xdr:col>
      <xdr:colOff>720090</xdr:colOff>
      <xdr:row>12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9050" y="466725"/>
          <a:ext cx="7997190" cy="1495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Directions -- Please read before completing the form.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1. Select your county and district name from the drop-down list. The spreadsheet will automatically fill in your projected universe of preschoolers based on 2024-25 1st Grade ASSA data and the district’s targeted or universal preschool program status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2. Fill in the remaining current and projected enrollment information below. Under "2024-25" Actual Enrollment," enter your </a:t>
          </a: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actual enrollment on October 15, 2024 </a:t>
          </a: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Under 2025-26 Projected Enrollment," enter the total number of three- and four-year-olds the district plans to serve full-day. The totals and percentages below each table will calculate automatically.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3. Each row represents a mutually exclusive category. </a:t>
          </a:r>
          <a:r>
            <a:rPr lang="en-US" sz="900" b="0" i="0" u="sng" strike="noStrike" baseline="0">
              <a:solidFill>
                <a:srgbClr val="000000"/>
              </a:solidFill>
              <a:latin typeface="Arial"/>
              <a:cs typeface="Arial"/>
            </a:rPr>
            <a:t>Do not count any child on more than one line, or an overcount will result</a:t>
          </a: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endParaRPr lang="en-US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4. Only special education students who receive their entire instructional program in an inclusive environment should be listed under "Classified special education children in regular education classrooms (full-time only)."</a:t>
          </a:r>
        </a:p>
        <a:p>
          <a:pPr algn="l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330688</xdr:colOff>
      <xdr:row>3</xdr:row>
      <xdr:rowOff>60008</xdr:rowOff>
    </xdr:from>
    <xdr:to>
      <xdr:col>9</xdr:col>
      <xdr:colOff>941021</xdr:colOff>
      <xdr:row>18</xdr:row>
      <xdr:rowOff>21981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30688" y="697450"/>
          <a:ext cx="9248775" cy="237985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DIRECTIONS: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1. Enter the information requested below for each preschool site serving eligible preschoolers in the district, including district-operated schools and centers, contracted Federal Head Start centers, and contracted other private provider centers.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2. Under "2024-25 Current Enrollment and Capacity," provide enrollment information 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based on the district’s October 15, 2024 ASSA enrollment count.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If applicable, count current half-day classrooms utilized for two sessions as one classroom (i.e., a classroom used for a morning class and an afternoon class should be counted once under "Total Classrooms in Use.").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3. Under "</a:t>
          </a:r>
          <a:r>
            <a:rPr lang="en-US" sz="1000" b="0" i="0" baseline="0">
              <a:effectLst/>
              <a:latin typeface="+mn-lt"/>
              <a:ea typeface="+mn-ea"/>
              <a:cs typeface="+mn-cs"/>
            </a:rPr>
            <a:t>2024-25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Projected Enrollment and Capacity," enter the total number of three- and four-year-olds the district plans to serve in each site.  Leave projected capacity and enrollment blank for any current district classrooms that will not be used in 2025-26 or for any providers that will not be contracting with the district in </a:t>
          </a:r>
          <a:r>
            <a:rPr lang="en-US" sz="1000" b="0" i="0" baseline="0">
              <a:effectLst/>
              <a:latin typeface="+mn-lt"/>
              <a:ea typeface="+mn-ea"/>
              <a:cs typeface="+mn-cs"/>
            </a:rPr>
            <a:t>2025-26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. 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4. A message to "Check Table 1" will appear if the enrollment numbers entered on Table 2 do not match those entered on Table 1.  Totals will not appear until Table 1 and Table 2 match.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5. If you need to add a row to any of the site lists, select a cell in the list and press "Click here to insert a row above currently selected cell"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18</xdr:row>
          <xdr:rowOff>38100</xdr:rowOff>
        </xdr:from>
        <xdr:to>
          <xdr:col>2</xdr:col>
          <xdr:colOff>66675</xdr:colOff>
          <xdr:row>19</xdr:row>
          <xdr:rowOff>133350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MS Sans Serif"/>
                </a:rPr>
                <a:t>Click here to insert a row above currently selected cell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861060</xdr:colOff>
      <xdr:row>2</xdr:row>
      <xdr:rowOff>38100</xdr:rowOff>
    </xdr:from>
    <xdr:to>
      <xdr:col>0</xdr:col>
      <xdr:colOff>960120</xdr:colOff>
      <xdr:row>3</xdr:row>
      <xdr:rowOff>68580</xdr:rowOff>
    </xdr:to>
    <xdr:sp macro="" textlink="">
      <xdr:nvSpPr>
        <xdr:cNvPr id="2276" name="Text Box 1">
          <a:extLst>
            <a:ext uri="{FF2B5EF4-FFF2-40B4-BE49-F238E27FC236}">
              <a16:creationId xmlns:a16="http://schemas.microsoft.com/office/drawing/2014/main" id="{00000000-0008-0000-0300-0000E4080000}"/>
            </a:ext>
          </a:extLst>
        </xdr:cNvPr>
        <xdr:cNvSpPr txBox="1">
          <a:spLocks noChangeArrowheads="1"/>
        </xdr:cNvSpPr>
      </xdr:nvSpPr>
      <xdr:spPr bwMode="auto">
        <a:xfrm>
          <a:off x="861060" y="510540"/>
          <a:ext cx="9906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9525</xdr:colOff>
      <xdr:row>3</xdr:row>
      <xdr:rowOff>47625</xdr:rowOff>
    </xdr:from>
    <xdr:to>
      <xdr:col>19</xdr:col>
      <xdr:colOff>0</xdr:colOff>
      <xdr:row>18</xdr:row>
      <xdr:rowOff>171450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00000000-0008-0000-0300-000002080000}"/>
            </a:ext>
          </a:extLst>
        </xdr:cNvPr>
        <xdr:cNvSpPr txBox="1">
          <a:spLocks noChangeArrowheads="1"/>
        </xdr:cNvSpPr>
      </xdr:nvSpPr>
      <xdr:spPr bwMode="auto">
        <a:xfrm>
          <a:off x="9525" y="704850"/>
          <a:ext cx="10744200" cy="2809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Districts must maintain updated records and documentation of the education and credentials for each preschool teacher in a classroom serving eligible preschool children, whether he/she teaches in a district-operated or contracted private provider classroom.  The information entered in this table must reflect this documentation.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Note: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Pursuant to N.J.S.A. 18A:26-2 any person employed as a teaching staff member by a  district board of education shall hold a valid and appropriate certificate.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DIRECTIONS: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1. Provide the following information for </a:t>
          </a:r>
          <a:r>
            <a:rPr lang="en-US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each teacher in a classroom room serving eligible preschool children (including those in provider settings)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as of October 15, 2024.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If necessary, indicate any positions for 2025-26 that are unfilled at the time of budget submission by entering "To be hired" in place of the teacher's name.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2. Include </a:t>
          </a:r>
          <a:r>
            <a:rPr lang="en-US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only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teachers responsible for delivering the primary educational program in each classroom. </a:t>
          </a:r>
          <a:r>
            <a:rPr lang="en-US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Do </a:t>
          </a:r>
          <a:r>
            <a:rPr lang="en-US" sz="1000" b="1" i="0" u="sng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</a:t>
          </a:r>
          <a:r>
            <a:rPr lang="en-US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include </a:t>
          </a:r>
          <a:r>
            <a:rPr lang="en-US" sz="1000">
              <a:latin typeface="Arial" pitchFamily="34" charset="0"/>
              <a:ea typeface="+mn-ea"/>
              <a:cs typeface="Arial" pitchFamily="34" charset="0"/>
            </a:rPr>
            <a:t>teacher aides or assistants, substitute teachers, preschool</a:t>
          </a:r>
          <a:r>
            <a:rPr lang="en-US" sz="1000" baseline="0">
              <a:latin typeface="Arial" pitchFamily="34" charset="0"/>
              <a:ea typeface="+mn-ea"/>
              <a:cs typeface="Arial" pitchFamily="34" charset="0"/>
            </a:rPr>
            <a:t> instructional coaches</a:t>
          </a:r>
          <a:r>
            <a:rPr lang="en-US" sz="1000">
              <a:latin typeface="Arial" pitchFamily="34" charset="0"/>
              <a:ea typeface="+mn-ea"/>
              <a:cs typeface="Arial" pitchFamily="34" charset="0"/>
            </a:rPr>
            <a:t>, group teachers who do not teach in the classroom, special education teachers mandated by a child’s IEP, relief teachers, or specialists (for art, music, physical education, etc</a:t>
          </a:r>
          <a:r>
            <a:rPr lang="en-US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.).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3. Except where noted, enter the number 1 if the check box applies to the teacher.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4. Select </a:t>
          </a:r>
          <a:r>
            <a:rPr lang="en-US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only one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box under the "Highest Level of Education Attained" section for each teacher (i.e. select only High School Diploma or BA/BS or Master's Degree or Doctoral Degree).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5. </a:t>
          </a:r>
          <a:r>
            <a:rPr lang="en-US" sz="1000">
              <a:latin typeface="Arial" pitchFamily="34" charset="0"/>
              <a:ea typeface="+mn-ea"/>
              <a:cs typeface="Arial" pitchFamily="34" charset="0"/>
            </a:rPr>
            <a:t>Select </a:t>
          </a:r>
          <a:r>
            <a:rPr lang="en-US" sz="1000" b="0" u="none">
              <a:latin typeface="Arial" pitchFamily="34" charset="0"/>
              <a:ea typeface="+mn-ea"/>
              <a:cs typeface="Arial" pitchFamily="34" charset="0"/>
            </a:rPr>
            <a:t>all</a:t>
          </a:r>
          <a:r>
            <a:rPr lang="en-US" sz="1000">
              <a:latin typeface="Arial" pitchFamily="34" charset="0"/>
              <a:ea typeface="+mn-ea"/>
              <a:cs typeface="Arial" pitchFamily="34" charset="0"/>
            </a:rPr>
            <a:t> boxes applicable as of October 15, 2023</a:t>
          </a:r>
          <a:r>
            <a:rPr lang="en-US" sz="100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n-US" sz="1000">
              <a:latin typeface="Arial" pitchFamily="34" charset="0"/>
              <a:ea typeface="+mn-ea"/>
              <a:cs typeface="Arial" pitchFamily="34" charset="0"/>
            </a:rPr>
            <a:t>for each teacher under the "Credentials and Certification" section (i.e. do not select CE or CEAS if the teacher has a P-3).</a:t>
          </a:r>
          <a:endParaRPr lang="en-US" sz="10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6. Under "Foreign Language Proficiency," enter the following codes if the teacher is fully fluent and literate in a foreign language: 1=Spanish, 2=Korean, 3=Portuguese, 4=Creole (Haitian), 5=Arabic, 6=Gujarati, 7=Chinese, 8=Other.</a:t>
          </a:r>
        </a:p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*Foreign degrees/certification cannot be counted on this form unless they have been translated and accepted.</a:t>
          </a:r>
        </a:p>
        <a:p>
          <a:pPr algn="l" rtl="0">
            <a:defRPr sz="1000"/>
          </a:pPr>
          <a:endParaRPr lang="en-US" sz="10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ADD EXTRA LINES AS NEEDED TO INCLUDE ALL TEACHERS SERVING ELIGIBLE CHILDREN.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861060</xdr:colOff>
      <xdr:row>2</xdr:row>
      <xdr:rowOff>38100</xdr:rowOff>
    </xdr:from>
    <xdr:to>
      <xdr:col>0</xdr:col>
      <xdr:colOff>960120</xdr:colOff>
      <xdr:row>3</xdr:row>
      <xdr:rowOff>70485</xdr:rowOff>
    </xdr:to>
    <xdr:sp macro="" textlink="">
      <xdr:nvSpPr>
        <xdr:cNvPr id="9445" name="Text Box 1">
          <a:extLst>
            <a:ext uri="{FF2B5EF4-FFF2-40B4-BE49-F238E27FC236}">
              <a16:creationId xmlns:a16="http://schemas.microsoft.com/office/drawing/2014/main" id="{00000000-0008-0000-0400-0000E5240000}"/>
            </a:ext>
          </a:extLst>
        </xdr:cNvPr>
        <xdr:cNvSpPr txBox="1">
          <a:spLocks noChangeArrowheads="1"/>
        </xdr:cNvSpPr>
      </xdr:nvSpPr>
      <xdr:spPr bwMode="auto">
        <a:xfrm>
          <a:off x="861060" y="510540"/>
          <a:ext cx="9906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38100</xdr:colOff>
      <xdr:row>3</xdr:row>
      <xdr:rowOff>104775</xdr:rowOff>
    </xdr:from>
    <xdr:to>
      <xdr:col>12</xdr:col>
      <xdr:colOff>699139</xdr:colOff>
      <xdr:row>18</xdr:row>
      <xdr:rowOff>125736</xdr:rowOff>
    </xdr:to>
    <xdr:sp macro="" textlink="">
      <xdr:nvSpPr>
        <xdr:cNvPr id="9218" name="Text Box 2">
          <a:extLst>
            <a:ext uri="{FF2B5EF4-FFF2-40B4-BE49-F238E27FC236}">
              <a16:creationId xmlns:a16="http://schemas.microsoft.com/office/drawing/2014/main" id="{00000000-0008-0000-0400-000002240000}"/>
            </a:ext>
          </a:extLst>
        </xdr:cNvPr>
        <xdr:cNvSpPr txBox="1">
          <a:spLocks noChangeArrowheads="1"/>
        </xdr:cNvSpPr>
      </xdr:nvSpPr>
      <xdr:spPr bwMode="auto">
        <a:xfrm>
          <a:off x="38100" y="809625"/>
          <a:ext cx="10553700" cy="2571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Districts must maintain updated records and documentation of the education and credentials for each preschool teacher assistant in a classroom serving eligible preschool children, whether he/she teaches in a district-operated or contracted private provider classroom. The information entered in this table must reflect this documentation.</a:t>
          </a:r>
        </a:p>
        <a:p>
          <a:pPr algn="l" rtl="0">
            <a:defRPr sz="1000"/>
          </a:pPr>
          <a:endParaRPr lang="en-U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DIRECTIONS: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1. Provide the following information for </a:t>
          </a:r>
          <a:r>
            <a:rPr lang="en-US" sz="1100" b="1" i="0" u="sng" strike="noStrike" baseline="0">
              <a:solidFill>
                <a:srgbClr val="000000"/>
              </a:solidFill>
              <a:latin typeface="Arial"/>
              <a:cs typeface="Arial"/>
            </a:rPr>
            <a:t>each teacher assistant in a classroom serving eligible preschool children (including those in provider settings)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as of October 15, 2024  </a:t>
          </a: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If necessary, please indicate any positions that are new or unfilled at the time of budget submission by entering "To be hired" in place of the teacher assistant's name.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2. </a:t>
          </a:r>
          <a:r>
            <a:rPr lang="en-US" sz="1100">
              <a:latin typeface="Arial" pitchFamily="34" charset="0"/>
              <a:ea typeface="+mn-ea"/>
              <a:cs typeface="Arial" pitchFamily="34" charset="0"/>
            </a:rPr>
            <a:t>Do not include substitute teachers, preschool</a:t>
          </a:r>
          <a:r>
            <a:rPr lang="en-US" sz="1100" baseline="0">
              <a:latin typeface="Arial" pitchFamily="34" charset="0"/>
              <a:ea typeface="+mn-ea"/>
              <a:cs typeface="Arial" pitchFamily="34" charset="0"/>
            </a:rPr>
            <a:t> instructional coaches</a:t>
          </a:r>
          <a:r>
            <a:rPr lang="en-US" sz="1100">
              <a:latin typeface="Arial" pitchFamily="34" charset="0"/>
              <a:ea typeface="+mn-ea"/>
              <a:cs typeface="Arial" pitchFamily="34" charset="0"/>
            </a:rPr>
            <a:t>, group teachers, teacher assistants mandated by a child’s IEP, or specialists (for art, music, physical education, etc</a:t>
          </a:r>
          <a:r>
            <a:rPr lang="en-US" sz="11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.).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3. Except where noted, enter the number 1 if the box applies to the teacher assistant.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4. Select </a:t>
          </a:r>
          <a:r>
            <a:rPr lang="en-US" sz="1100" b="1" i="0" u="sng" strike="noStrike" baseline="0">
              <a:solidFill>
                <a:srgbClr val="000000"/>
              </a:solidFill>
              <a:latin typeface="Arial"/>
              <a:cs typeface="Arial"/>
            </a:rPr>
            <a:t>only one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box under the "Highest Level of Education Attained" section for each teacher assistant (i.e. select only High School Diploma or Associate's Degree or BA/BS).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5. </a:t>
          </a:r>
          <a:r>
            <a:rPr lang="en-US" sz="1100">
              <a:latin typeface="Arial" pitchFamily="34" charset="0"/>
              <a:ea typeface="+mn-ea"/>
              <a:cs typeface="Arial" pitchFamily="34" charset="0"/>
            </a:rPr>
            <a:t>Complete </a:t>
          </a:r>
          <a:r>
            <a:rPr lang="en-US" sz="1100" u="sng">
              <a:latin typeface="Arial" pitchFamily="34" charset="0"/>
              <a:ea typeface="+mn-ea"/>
              <a:cs typeface="Arial" pitchFamily="34" charset="0"/>
            </a:rPr>
            <a:t>all</a:t>
          </a:r>
          <a:r>
            <a:rPr lang="en-US" sz="1100">
              <a:latin typeface="Arial" pitchFamily="34" charset="0"/>
              <a:ea typeface="+mn-ea"/>
              <a:cs typeface="Arial" pitchFamily="34" charset="0"/>
            </a:rPr>
            <a:t> areas applicable as of October 15, 2024 for each teacher assistant under the "Credentials and Certification" section.</a:t>
          </a:r>
          <a:endParaRPr lang="en-US" sz="11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6. Under "Foreign Language Proficiency," enter the following codes if the teacher is fully fluent and literate in a foreign language: 1=Spanish, 2=Korean, 3=Portugese, 4=Creole (Haitian), 5=Arabic, 6=Gujurati, 7=Chinese, 8=Other.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*Foreign degrees/certification cannot be counted on this form unless they have been translated and accepted.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ADD EXTRA LINES AS NEEDED TO INCLUDE ALL TEACHER ASSISTANTS SERVING ELIGIBLE CHILDREN.</a:t>
          </a:r>
        </a:p>
      </xdr:txBody>
    </xdr:sp>
    <xdr:clientData/>
  </xdr:twoCellAnchor>
  <xdr:twoCellAnchor editAs="oneCell">
    <xdr:from>
      <xdr:col>0</xdr:col>
      <xdr:colOff>861060</xdr:colOff>
      <xdr:row>2</xdr:row>
      <xdr:rowOff>38100</xdr:rowOff>
    </xdr:from>
    <xdr:to>
      <xdr:col>0</xdr:col>
      <xdr:colOff>960120</xdr:colOff>
      <xdr:row>3</xdr:row>
      <xdr:rowOff>20955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861060" y="523875"/>
          <a:ext cx="9906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93345</xdr:rowOff>
    </xdr:from>
    <xdr:to>
      <xdr:col>8</xdr:col>
      <xdr:colOff>843913</xdr:colOff>
      <xdr:row>14</xdr:row>
      <xdr:rowOff>28576</xdr:rowOff>
    </xdr:to>
    <xdr:sp macro="" textlink="">
      <xdr:nvSpPr>
        <xdr:cNvPr id="10241" name="Text Box 1">
          <a:extLst>
            <a:ext uri="{FF2B5EF4-FFF2-40B4-BE49-F238E27FC236}">
              <a16:creationId xmlns:a16="http://schemas.microsoft.com/office/drawing/2014/main" id="{00000000-0008-0000-0500-000001280000}"/>
            </a:ext>
          </a:extLst>
        </xdr:cNvPr>
        <xdr:cNvSpPr txBox="1">
          <a:spLocks noChangeArrowheads="1"/>
        </xdr:cNvSpPr>
      </xdr:nvSpPr>
      <xdr:spPr bwMode="auto">
        <a:xfrm>
          <a:off x="285750" y="836295"/>
          <a:ext cx="10768963" cy="181165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                   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DIRECTIONS: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1. Districts must use this form to itemize salaries, benefits, and salary step (if applicable) for </a:t>
          </a:r>
          <a:r>
            <a:rPr lang="en-US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all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preschool education aid funded positions (Educational Program positions and Administrative/Support positions) for which preschool education aid </a:t>
          </a:r>
          <a:r>
            <a:rPr lang="en-US" sz="1000">
              <a:latin typeface="Arial" pitchFamily="34" charset="0"/>
              <a:ea typeface="+mn-ea"/>
              <a:cs typeface="Arial" pitchFamily="34" charset="0"/>
            </a:rPr>
            <a:t>funding will be allocated in 2025-26</a:t>
          </a:r>
          <a:r>
            <a:rPr lang="en-US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2. </a:t>
          </a:r>
          <a:r>
            <a:rPr lang="en-US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Both full-time and part-time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employees must be included.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3. </a:t>
          </a:r>
          <a:r>
            <a:rPr lang="en-US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Full-time salary and benefit equivalent should be reported for all part-time employees (The prorated amount of the FTE should be included in the salary column).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4. Do not include employees from 2024-25 who will not be employed in </a:t>
          </a:r>
          <a:r>
            <a:rPr lang="en-US" sz="1000">
              <a:effectLst/>
              <a:latin typeface="+mn-lt"/>
              <a:ea typeface="+mn-ea"/>
              <a:cs typeface="+mn-cs"/>
            </a:rPr>
            <a:t>2025-26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>
              <a:latin typeface="Arial" pitchFamily="34" charset="0"/>
              <a:ea typeface="+mn-ea"/>
              <a:cs typeface="Arial" pitchFamily="34" charset="0"/>
            </a:rPr>
            <a:t>5. If the district plans to use funding other than preschool education aid to entirely support any code-required preschool position(s), please list those employees’ names and positions on Schedule A, but do not include salary or benefit information.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  <a:r>
            <a:rPr lang="en-US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. </a:t>
          </a:r>
          <a:r>
            <a:rPr lang="en-US" sz="1000">
              <a:latin typeface="Arial" pitchFamily="34" charset="0"/>
              <a:ea typeface="+mn-ea"/>
              <a:cs typeface="Arial" pitchFamily="34" charset="0"/>
            </a:rPr>
            <a:t>Select “yes” or “no” from the drop down box to indicate whether or not the district has a settled teachers’ salary contract for </a:t>
          </a:r>
          <a:r>
            <a:rPr lang="en-US" sz="1000">
              <a:effectLst/>
              <a:latin typeface="+mn-lt"/>
              <a:ea typeface="+mn-ea"/>
              <a:cs typeface="+mn-cs"/>
            </a:rPr>
            <a:t>2025-26</a:t>
          </a:r>
          <a:r>
            <a:rPr lang="en-US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7.  Districts must allocate funds for position that are "To be Hire".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8. </a:t>
          </a:r>
          <a:r>
            <a:rPr lang="en-US" sz="1000" b="0" i="0" u="none" strike="noStrike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Please note: Schedule A is now broken into categories. Be sure to place staff under the appropriate category.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</a:t>
          </a:r>
        </a:p>
      </xdr:txBody>
    </xdr:sp>
    <xdr:clientData/>
  </xdr:twoCellAnchor>
  <xdr:twoCellAnchor editAs="oneCell">
    <xdr:from>
      <xdr:col>0</xdr:col>
      <xdr:colOff>861060</xdr:colOff>
      <xdr:row>2</xdr:row>
      <xdr:rowOff>38100</xdr:rowOff>
    </xdr:from>
    <xdr:to>
      <xdr:col>0</xdr:col>
      <xdr:colOff>960120</xdr:colOff>
      <xdr:row>3</xdr:row>
      <xdr:rowOff>80010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861060" y="523875"/>
          <a:ext cx="99060" cy="20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861060</xdr:colOff>
      <xdr:row>2</xdr:row>
      <xdr:rowOff>38100</xdr:rowOff>
    </xdr:from>
    <xdr:to>
      <xdr:col>0</xdr:col>
      <xdr:colOff>960120</xdr:colOff>
      <xdr:row>3</xdr:row>
      <xdr:rowOff>30480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861060" y="523875"/>
          <a:ext cx="99060" cy="154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279400</xdr:colOff>
      <xdr:row>3</xdr:row>
      <xdr:rowOff>31751</xdr:rowOff>
    </xdr:from>
    <xdr:to>
      <xdr:col>6</xdr:col>
      <xdr:colOff>981074</xdr:colOff>
      <xdr:row>12</xdr:row>
      <xdr:rowOff>142887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279400" y="687918"/>
          <a:ext cx="7803091" cy="153988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DIRECTIONS: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1. Enter the names of all providers the district is planning to contract with in 2025-26.  Names should be listed under Head Start, or Other Private Provider, as appropriate.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2. Enter the district-determined 2025-26 per pupil amount for each provider.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3. If applicable, indicate any withheld funds in the designated column(i.e preschool instructional coach salary)  </a:t>
          </a:r>
          <a:r>
            <a:rPr lang="en-US" sz="1100" b="0" i="0" u="none" strike="noStrike" baseline="0">
              <a:solidFill>
                <a:srgbClr val="FF0000"/>
              </a:solidFill>
              <a:latin typeface="Arial"/>
              <a:cs typeface="Arial"/>
            </a:rPr>
            <a:t>Enter these amounts as </a:t>
          </a:r>
          <a:r>
            <a:rPr lang="en-US" sz="1100" b="0" i="0" u="sng" strike="noStrike" baseline="0">
              <a:solidFill>
                <a:srgbClr val="FF0000"/>
              </a:solidFill>
              <a:latin typeface="Arial"/>
              <a:cs typeface="Arial"/>
            </a:rPr>
            <a:t>negative</a:t>
          </a:r>
          <a:r>
            <a:rPr lang="en-US" sz="1100" b="0" i="0" u="none" strike="noStrike" baseline="0">
              <a:solidFill>
                <a:srgbClr val="FF0000"/>
              </a:solidFill>
              <a:latin typeface="Arial"/>
              <a:cs typeface="Arial"/>
            </a:rPr>
            <a:t> dollar amounts</a:t>
          </a: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4. The 2025-26 Budget Total calculated below for each provider should match the budget total on the 2025-26 Private Provider One-Year Planning Budget for that provider.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5. If you need to add a row to any of the site lists, select a cell in the list and press "Insert Row".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861060</xdr:colOff>
      <xdr:row>2</xdr:row>
      <xdr:rowOff>38100</xdr:rowOff>
    </xdr:from>
    <xdr:to>
      <xdr:col>1</xdr:col>
      <xdr:colOff>106045</xdr:colOff>
      <xdr:row>3</xdr:row>
      <xdr:rowOff>57785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861060" y="609600"/>
          <a:ext cx="99060" cy="21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861060</xdr:colOff>
      <xdr:row>2</xdr:row>
      <xdr:rowOff>38100</xdr:rowOff>
    </xdr:from>
    <xdr:to>
      <xdr:col>1</xdr:col>
      <xdr:colOff>106045</xdr:colOff>
      <xdr:row>3</xdr:row>
      <xdr:rowOff>11430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861060" y="609600"/>
          <a:ext cx="99060" cy="163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14</xdr:row>
          <xdr:rowOff>19050</xdr:rowOff>
        </xdr:from>
        <xdr:to>
          <xdr:col>1</xdr:col>
          <xdr:colOff>3352800</xdr:colOff>
          <xdr:row>15</xdr:row>
          <xdr:rowOff>123825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6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MS Sans Serif"/>
                </a:rPr>
                <a:t>Insert Row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arly_child/DISTRICT%20FILES%2018-19/X%20Abbott%20Documents/2018-19%20District%20One%20Year%20Enrollment%20Projection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09-10%20PEA%20District%20Enrollment%20Plan%20Tables%20(DRAFT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1 Enrollment"/>
      <sheetName val="Table 2 Capacity"/>
      <sheetName val="Table 2 Capacity (2)"/>
      <sheetName val="Sheet1"/>
      <sheetName val="Sheet2"/>
      <sheetName val="Sheet3"/>
      <sheetName val="Sheet4"/>
    </sheetNames>
    <sheetDataSet>
      <sheetData sheetId="0">
        <row r="14">
          <cell r="B14">
            <v>0</v>
          </cell>
        </row>
      </sheetData>
      <sheetData sheetId="1">
        <row r="101">
          <cell r="E101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1 Enrollment"/>
      <sheetName val="Table 2 Capacity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ohndoe@abcchild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AF619"/>
  <sheetViews>
    <sheetView showGridLines="0" tabSelected="1" zoomScaleNormal="100" zoomScaleSheetLayoutView="90" workbookViewId="0">
      <selection activeCell="B15" sqref="B15:F15"/>
    </sheetView>
  </sheetViews>
  <sheetFormatPr defaultColWidth="19.7109375" defaultRowHeight="12.75" x14ac:dyDescent="0.2"/>
  <cols>
    <col min="1" max="1" width="75.7109375" style="204" customWidth="1"/>
    <col min="2" max="3" width="11.28515625" style="204" customWidth="1"/>
    <col min="4" max="4" width="1.7109375" style="204" customWidth="1"/>
    <col min="5" max="6" width="11.28515625" style="204" customWidth="1"/>
    <col min="7" max="7" width="1.7109375" style="204" customWidth="1"/>
    <col min="8" max="8" width="8.7109375" style="204" customWidth="1"/>
    <col min="9" max="9" width="5.85546875" style="204" customWidth="1"/>
    <col min="10" max="10" width="6.5703125" style="204" customWidth="1"/>
    <col min="11" max="11" width="7.140625" style="385" customWidth="1"/>
    <col min="12" max="13" width="7.140625" style="385" hidden="1" customWidth="1"/>
    <col min="14" max="14" width="7.140625" style="402" hidden="1" customWidth="1"/>
    <col min="15" max="16" width="7.140625" style="385" hidden="1" customWidth="1"/>
    <col min="17" max="17" width="7.140625" style="403" hidden="1" customWidth="1"/>
    <col min="18" max="19" width="7.140625" style="402" hidden="1" customWidth="1"/>
    <col min="20" max="20" width="8.7109375" style="431" hidden="1" customWidth="1"/>
    <col min="21" max="21" width="8.7109375" style="437" hidden="1" customWidth="1"/>
    <col min="22" max="22" width="8.7109375" style="204" hidden="1" customWidth="1"/>
    <col min="23" max="16384" width="19.7109375" style="204"/>
  </cols>
  <sheetData>
    <row r="1" spans="1:22" ht="24" thickBot="1" x14ac:dyDescent="0.4">
      <c r="A1" s="513" t="s">
        <v>1358</v>
      </c>
      <c r="B1" s="514"/>
      <c r="C1" s="514"/>
      <c r="D1" s="514"/>
      <c r="E1" s="514"/>
      <c r="F1" s="515"/>
      <c r="G1" s="202"/>
      <c r="H1" s="203"/>
      <c r="I1" s="203"/>
      <c r="M1" s="386" t="s">
        <v>566</v>
      </c>
      <c r="N1" s="387" t="s">
        <v>250</v>
      </c>
      <c r="O1" s="386" t="s">
        <v>90</v>
      </c>
      <c r="P1" s="386" t="s">
        <v>91</v>
      </c>
      <c r="Q1" s="388" t="s">
        <v>92</v>
      </c>
      <c r="R1" s="387" t="s">
        <v>552</v>
      </c>
      <c r="S1" s="387" t="s">
        <v>553</v>
      </c>
      <c r="T1" s="431" t="s">
        <v>1398</v>
      </c>
      <c r="U1" s="436" t="s">
        <v>1400</v>
      </c>
      <c r="V1" s="204" t="s">
        <v>1401</v>
      </c>
    </row>
    <row r="2" spans="1:22" ht="15" x14ac:dyDescent="0.25">
      <c r="A2" s="205"/>
      <c r="B2" s="205"/>
      <c r="C2" s="205"/>
      <c r="D2" s="205"/>
      <c r="G2" s="205"/>
      <c r="L2" s="389">
        <v>1</v>
      </c>
      <c r="M2" s="429" t="s">
        <v>274</v>
      </c>
      <c r="N2" s="430">
        <v>124</v>
      </c>
      <c r="O2" s="429" t="s">
        <v>85</v>
      </c>
      <c r="P2" s="429" t="s">
        <v>419</v>
      </c>
      <c r="Q2" s="430">
        <v>0.96930000000000005</v>
      </c>
      <c r="R2" s="430">
        <v>0</v>
      </c>
      <c r="S2" s="430">
        <v>0</v>
      </c>
      <c r="T2" s="431">
        <v>0.21829999999999999</v>
      </c>
      <c r="U2" s="437">
        <v>1</v>
      </c>
      <c r="V2" s="432" t="str">
        <f>IF(U2=1,"N/A",U2)</f>
        <v>N/A</v>
      </c>
    </row>
    <row r="3" spans="1:22" ht="15" x14ac:dyDescent="0.25">
      <c r="A3" s="205"/>
      <c r="B3" s="205"/>
      <c r="C3" s="205"/>
      <c r="D3" s="205"/>
      <c r="G3" s="205"/>
      <c r="L3" s="389">
        <f>L2+1</f>
        <v>2</v>
      </c>
      <c r="M3" s="429" t="s">
        <v>275</v>
      </c>
      <c r="N3" s="430">
        <v>926</v>
      </c>
      <c r="O3" s="429" t="s">
        <v>85</v>
      </c>
      <c r="P3" s="429" t="s">
        <v>420</v>
      </c>
      <c r="Q3" s="430">
        <v>0.96930000000000005</v>
      </c>
      <c r="R3" s="430">
        <v>0</v>
      </c>
      <c r="S3" s="430">
        <v>0</v>
      </c>
      <c r="T3" s="431">
        <v>0.75219999999999998</v>
      </c>
      <c r="U3" s="437">
        <v>1</v>
      </c>
      <c r="V3" s="432" t="str">
        <f t="shared" ref="V3:V66" si="0">IF(U3=1,"N/A",U3)</f>
        <v>N/A</v>
      </c>
    </row>
    <row r="4" spans="1:22" ht="15" x14ac:dyDescent="0.25">
      <c r="A4" s="205"/>
      <c r="B4" s="205"/>
      <c r="C4" s="205"/>
      <c r="D4" s="205"/>
      <c r="G4" s="205"/>
      <c r="L4" s="389">
        <f t="shared" ref="L4:L35" si="1">L3+1</f>
        <v>3</v>
      </c>
      <c r="M4" s="429" t="s">
        <v>276</v>
      </c>
      <c r="N4" s="430">
        <v>64</v>
      </c>
      <c r="O4" s="429" t="s">
        <v>85</v>
      </c>
      <c r="P4" s="429" t="s">
        <v>421</v>
      </c>
      <c r="Q4" s="430">
        <v>0.96930000000000005</v>
      </c>
      <c r="R4" s="430">
        <v>0</v>
      </c>
      <c r="S4" s="430">
        <v>0</v>
      </c>
      <c r="T4" s="431">
        <v>0</v>
      </c>
      <c r="U4" s="437">
        <v>1</v>
      </c>
      <c r="V4" s="432" t="str">
        <f t="shared" si="0"/>
        <v>N/A</v>
      </c>
    </row>
    <row r="5" spans="1:22" ht="15" x14ac:dyDescent="0.25">
      <c r="A5" s="205"/>
      <c r="B5" s="205"/>
      <c r="C5" s="205"/>
      <c r="D5" s="205"/>
      <c r="G5" s="205"/>
      <c r="L5" s="389">
        <f t="shared" si="1"/>
        <v>4</v>
      </c>
      <c r="M5" s="429" t="s">
        <v>277</v>
      </c>
      <c r="N5" s="430">
        <v>152</v>
      </c>
      <c r="O5" s="429" t="s">
        <v>85</v>
      </c>
      <c r="P5" s="429" t="s">
        <v>422</v>
      </c>
      <c r="Q5" s="430">
        <v>0.96930000000000005</v>
      </c>
      <c r="R5" s="430">
        <v>0</v>
      </c>
      <c r="S5" s="430">
        <v>0</v>
      </c>
      <c r="T5" s="431">
        <v>0.44479999999999997</v>
      </c>
      <c r="U5" s="437">
        <v>1</v>
      </c>
      <c r="V5" s="432" t="str">
        <f t="shared" si="0"/>
        <v>N/A</v>
      </c>
    </row>
    <row r="6" spans="1:22" ht="15" x14ac:dyDescent="0.25">
      <c r="A6" s="205"/>
      <c r="B6" s="205"/>
      <c r="C6" s="205"/>
      <c r="D6" s="205"/>
      <c r="G6" s="205"/>
      <c r="L6" s="389">
        <f t="shared" si="1"/>
        <v>5</v>
      </c>
      <c r="M6" s="429" t="s">
        <v>761</v>
      </c>
      <c r="N6" s="430">
        <v>8</v>
      </c>
      <c r="O6" s="429" t="s">
        <v>85</v>
      </c>
      <c r="P6" s="429" t="s">
        <v>762</v>
      </c>
      <c r="Q6" s="430">
        <v>0.96930000000000005</v>
      </c>
      <c r="R6" s="430">
        <v>0</v>
      </c>
      <c r="S6" s="430">
        <v>0</v>
      </c>
      <c r="T6" s="431">
        <v>0.23680000000000001</v>
      </c>
      <c r="U6" s="437">
        <v>0.4</v>
      </c>
      <c r="V6" s="432">
        <f t="shared" si="0"/>
        <v>0.4</v>
      </c>
    </row>
    <row r="7" spans="1:22" ht="15" x14ac:dyDescent="0.25">
      <c r="A7" s="205"/>
      <c r="B7" s="205"/>
      <c r="C7" s="205"/>
      <c r="D7" s="205"/>
      <c r="G7" s="205"/>
      <c r="L7" s="389">
        <f t="shared" si="1"/>
        <v>6</v>
      </c>
      <c r="M7" s="429" t="s">
        <v>278</v>
      </c>
      <c r="N7" s="430">
        <v>88</v>
      </c>
      <c r="O7" s="429" t="s">
        <v>85</v>
      </c>
      <c r="P7" s="429" t="s">
        <v>423</v>
      </c>
      <c r="Q7" s="430">
        <v>0.96930000000000005</v>
      </c>
      <c r="R7" s="430">
        <v>0</v>
      </c>
      <c r="S7" s="430">
        <v>0</v>
      </c>
      <c r="T7" s="431">
        <v>0.73770000000000002</v>
      </c>
      <c r="U7" s="437">
        <v>1</v>
      </c>
      <c r="V7" s="432" t="str">
        <f t="shared" si="0"/>
        <v>N/A</v>
      </c>
    </row>
    <row r="8" spans="1:22" ht="15" x14ac:dyDescent="0.25">
      <c r="A8" s="205"/>
      <c r="B8" s="205"/>
      <c r="C8" s="205"/>
      <c r="D8" s="205"/>
      <c r="G8" s="205"/>
      <c r="L8" s="389">
        <f t="shared" si="1"/>
        <v>7</v>
      </c>
      <c r="M8" s="429" t="s">
        <v>602</v>
      </c>
      <c r="N8" s="430">
        <v>716</v>
      </c>
      <c r="O8" s="429" t="s">
        <v>85</v>
      </c>
      <c r="P8" s="429" t="s">
        <v>603</v>
      </c>
      <c r="Q8" s="430">
        <v>0.96930000000000005</v>
      </c>
      <c r="R8" s="430">
        <v>0</v>
      </c>
      <c r="S8" s="430">
        <v>0</v>
      </c>
      <c r="T8" s="431">
        <v>0.4355</v>
      </c>
      <c r="U8" s="437">
        <v>1</v>
      </c>
      <c r="V8" s="432" t="str">
        <f t="shared" si="0"/>
        <v>N/A</v>
      </c>
    </row>
    <row r="9" spans="1:22" ht="15" x14ac:dyDescent="0.25">
      <c r="A9" s="205"/>
      <c r="B9" s="205"/>
      <c r="C9" s="205"/>
      <c r="D9" s="205"/>
      <c r="G9" s="205"/>
      <c r="L9" s="389">
        <f t="shared" si="1"/>
        <v>8</v>
      </c>
      <c r="M9" s="429" t="s">
        <v>641</v>
      </c>
      <c r="N9" s="430">
        <v>38</v>
      </c>
      <c r="O9" s="429" t="s">
        <v>85</v>
      </c>
      <c r="P9" s="429" t="s">
        <v>642</v>
      </c>
      <c r="Q9" s="430">
        <v>0.96930000000000005</v>
      </c>
      <c r="R9" s="430">
        <v>0</v>
      </c>
      <c r="S9" s="430">
        <v>0</v>
      </c>
      <c r="T9" s="431">
        <v>0.20250000000000001</v>
      </c>
      <c r="U9" s="437">
        <v>1</v>
      </c>
      <c r="V9" s="432" t="str">
        <f t="shared" si="0"/>
        <v>N/A</v>
      </c>
    </row>
    <row r="10" spans="1:22" ht="15" x14ac:dyDescent="0.25">
      <c r="A10" s="205"/>
      <c r="B10" s="205"/>
      <c r="C10" s="205"/>
      <c r="D10" s="205"/>
      <c r="G10" s="205"/>
      <c r="L10" s="389">
        <v>9</v>
      </c>
      <c r="M10" s="429" t="s">
        <v>677</v>
      </c>
      <c r="N10" s="430">
        <v>70</v>
      </c>
      <c r="O10" s="429" t="s">
        <v>85</v>
      </c>
      <c r="P10" s="429" t="s">
        <v>678</v>
      </c>
      <c r="Q10" s="430">
        <v>0.96930000000000005</v>
      </c>
      <c r="R10" s="430">
        <v>0</v>
      </c>
      <c r="S10" s="430">
        <v>0</v>
      </c>
      <c r="T10" s="431">
        <v>0.57840000000000003</v>
      </c>
      <c r="U10" s="437">
        <v>1</v>
      </c>
      <c r="V10" s="432" t="str">
        <f t="shared" si="0"/>
        <v>N/A</v>
      </c>
    </row>
    <row r="11" spans="1:22" ht="15" x14ac:dyDescent="0.25">
      <c r="A11" s="205"/>
      <c r="B11" s="205"/>
      <c r="C11" s="205"/>
      <c r="D11" s="205"/>
      <c r="G11" s="205"/>
      <c r="L11" s="389">
        <v>10</v>
      </c>
      <c r="M11" s="429" t="s">
        <v>279</v>
      </c>
      <c r="N11" s="430">
        <v>522</v>
      </c>
      <c r="O11" s="429" t="s">
        <v>85</v>
      </c>
      <c r="P11" s="429" t="s">
        <v>424</v>
      </c>
      <c r="Q11" s="430">
        <v>0.96930000000000005</v>
      </c>
      <c r="R11" s="430">
        <v>0</v>
      </c>
      <c r="S11" s="430">
        <v>0</v>
      </c>
      <c r="T11" s="431">
        <v>0.34689999999999999</v>
      </c>
      <c r="U11" s="437">
        <v>1</v>
      </c>
      <c r="V11" s="432" t="str">
        <f t="shared" si="0"/>
        <v>N/A</v>
      </c>
    </row>
    <row r="12" spans="1:22" ht="15" x14ac:dyDescent="0.25">
      <c r="A12" s="205"/>
      <c r="B12" s="205"/>
      <c r="C12" s="205"/>
      <c r="D12" s="205"/>
      <c r="G12" s="205"/>
      <c r="L12" s="389">
        <v>11</v>
      </c>
      <c r="M12" s="429" t="s">
        <v>280</v>
      </c>
      <c r="N12" s="430">
        <v>466</v>
      </c>
      <c r="O12" s="429" t="s">
        <v>85</v>
      </c>
      <c r="P12" s="429" t="s">
        <v>425</v>
      </c>
      <c r="Q12" s="430">
        <v>0.96930000000000005</v>
      </c>
      <c r="R12" s="430">
        <v>0</v>
      </c>
      <c r="S12" s="430">
        <v>0</v>
      </c>
      <c r="T12" s="431">
        <v>0.46100000000000002</v>
      </c>
      <c r="U12" s="437">
        <v>1</v>
      </c>
      <c r="V12" s="432" t="str">
        <f t="shared" si="0"/>
        <v>N/A</v>
      </c>
    </row>
    <row r="13" spans="1:22" ht="15" x14ac:dyDescent="0.25">
      <c r="A13" s="205"/>
      <c r="B13" s="205"/>
      <c r="C13" s="205"/>
      <c r="D13" s="205"/>
      <c r="G13" s="205"/>
      <c r="L13" s="389">
        <f t="shared" si="1"/>
        <v>12</v>
      </c>
      <c r="M13" s="429" t="s">
        <v>643</v>
      </c>
      <c r="N13" s="430">
        <v>266</v>
      </c>
      <c r="O13" s="429" t="s">
        <v>85</v>
      </c>
      <c r="P13" s="429" t="s">
        <v>644</v>
      </c>
      <c r="Q13" s="430">
        <v>0.96930000000000005</v>
      </c>
      <c r="R13" s="430">
        <v>0</v>
      </c>
      <c r="S13" s="430">
        <v>0</v>
      </c>
      <c r="T13" s="431">
        <v>0.44850000000000001</v>
      </c>
      <c r="U13" s="437">
        <v>1</v>
      </c>
      <c r="V13" s="432" t="str">
        <f t="shared" si="0"/>
        <v>N/A</v>
      </c>
    </row>
    <row r="14" spans="1:22" ht="12.75" customHeight="1" x14ac:dyDescent="0.25">
      <c r="A14" s="516"/>
      <c r="B14" s="517" t="s">
        <v>212</v>
      </c>
      <c r="C14" s="517"/>
      <c r="D14" s="517"/>
      <c r="E14" s="517"/>
      <c r="F14" s="517"/>
      <c r="G14" s="206"/>
      <c r="H14" s="206"/>
      <c r="L14" s="389">
        <f t="shared" si="1"/>
        <v>13</v>
      </c>
      <c r="M14" s="429" t="s">
        <v>679</v>
      </c>
      <c r="N14" s="430">
        <v>144</v>
      </c>
      <c r="O14" s="429" t="s">
        <v>85</v>
      </c>
      <c r="P14" s="429" t="s">
        <v>680</v>
      </c>
      <c r="Q14" s="430">
        <v>0.96930000000000005</v>
      </c>
      <c r="R14" s="430">
        <v>0</v>
      </c>
      <c r="S14" s="430">
        <v>0</v>
      </c>
      <c r="T14" s="431">
        <v>0</v>
      </c>
      <c r="U14" s="437">
        <v>1</v>
      </c>
      <c r="V14" s="432" t="str">
        <f t="shared" si="0"/>
        <v>N/A</v>
      </c>
    </row>
    <row r="15" spans="1:22" ht="12.75" customHeight="1" x14ac:dyDescent="0.25">
      <c r="A15" s="516"/>
      <c r="B15" s="518" t="s">
        <v>566</v>
      </c>
      <c r="C15" s="518"/>
      <c r="D15" s="518"/>
      <c r="E15" s="518"/>
      <c r="F15" s="518"/>
      <c r="H15" s="375"/>
      <c r="L15" s="389">
        <f t="shared" si="1"/>
        <v>14</v>
      </c>
      <c r="M15" s="429" t="s">
        <v>763</v>
      </c>
      <c r="N15" s="430">
        <v>2</v>
      </c>
      <c r="O15" s="429" t="s">
        <v>85</v>
      </c>
      <c r="P15" s="429" t="s">
        <v>764</v>
      </c>
      <c r="Q15" s="430">
        <v>0.96930000000000005</v>
      </c>
      <c r="R15" s="430">
        <v>0</v>
      </c>
      <c r="S15" s="430">
        <v>0</v>
      </c>
      <c r="T15" s="431">
        <v>0</v>
      </c>
      <c r="U15" s="437">
        <v>0.4</v>
      </c>
      <c r="V15" s="432">
        <f t="shared" si="0"/>
        <v>0.4</v>
      </c>
    </row>
    <row r="16" spans="1:22" ht="12.75" customHeight="1" x14ac:dyDescent="0.25">
      <c r="A16" s="207"/>
      <c r="B16" s="206"/>
      <c r="H16" s="206"/>
      <c r="I16" s="206"/>
      <c r="L16" s="389">
        <f t="shared" si="1"/>
        <v>15</v>
      </c>
      <c r="M16" s="429" t="s">
        <v>765</v>
      </c>
      <c r="N16" s="430">
        <v>50</v>
      </c>
      <c r="O16" s="429" t="s">
        <v>85</v>
      </c>
      <c r="P16" s="429" t="s">
        <v>766</v>
      </c>
      <c r="Q16" s="430">
        <v>0.96930000000000005</v>
      </c>
      <c r="R16" s="430">
        <v>0</v>
      </c>
      <c r="S16" s="430">
        <v>0</v>
      </c>
      <c r="T16" s="431">
        <v>0</v>
      </c>
      <c r="U16" s="437">
        <v>0.4</v>
      </c>
      <c r="V16" s="432">
        <f t="shared" si="0"/>
        <v>0.4</v>
      </c>
    </row>
    <row r="17" spans="1:22" ht="12.75" customHeight="1" x14ac:dyDescent="0.25">
      <c r="A17" s="208"/>
      <c r="B17" s="209"/>
      <c r="C17" s="209"/>
      <c r="D17" s="210"/>
      <c r="E17" s="210"/>
      <c r="F17" s="211"/>
      <c r="G17" s="206"/>
      <c r="H17" s="206"/>
      <c r="I17" s="206"/>
      <c r="L17" s="389">
        <f t="shared" si="1"/>
        <v>16</v>
      </c>
      <c r="M17" s="429" t="s">
        <v>622</v>
      </c>
      <c r="N17" s="430">
        <v>74</v>
      </c>
      <c r="O17" s="429" t="s">
        <v>85</v>
      </c>
      <c r="P17" s="429" t="s">
        <v>645</v>
      </c>
      <c r="Q17" s="430">
        <v>0.96930000000000005</v>
      </c>
      <c r="R17" s="430">
        <v>0</v>
      </c>
      <c r="S17" s="430">
        <v>0</v>
      </c>
      <c r="T17" s="431">
        <v>0.32069999999999999</v>
      </c>
      <c r="U17" s="437">
        <v>1</v>
      </c>
      <c r="V17" s="432" t="str">
        <f t="shared" si="0"/>
        <v>N/A</v>
      </c>
    </row>
    <row r="18" spans="1:22" ht="12.75" customHeight="1" x14ac:dyDescent="0.25">
      <c r="A18" s="212" t="s">
        <v>1359</v>
      </c>
      <c r="B18" s="519"/>
      <c r="C18" s="519"/>
      <c r="D18" s="519"/>
      <c r="E18" s="519"/>
      <c r="F18" s="520"/>
      <c r="G18" s="206"/>
      <c r="H18" s="206"/>
      <c r="I18" s="206"/>
      <c r="L18" s="389">
        <f t="shared" si="1"/>
        <v>17</v>
      </c>
      <c r="M18" s="429" t="s">
        <v>281</v>
      </c>
      <c r="N18" s="430">
        <v>144</v>
      </c>
      <c r="O18" s="429" t="s">
        <v>85</v>
      </c>
      <c r="P18" s="429" t="s">
        <v>426</v>
      </c>
      <c r="Q18" s="430">
        <v>0.96930000000000005</v>
      </c>
      <c r="R18" s="430">
        <v>0</v>
      </c>
      <c r="S18" s="430">
        <v>0</v>
      </c>
      <c r="T18" s="431">
        <v>0.215</v>
      </c>
      <c r="U18" s="437">
        <v>1</v>
      </c>
      <c r="V18" s="432" t="str">
        <f t="shared" si="0"/>
        <v>N/A</v>
      </c>
    </row>
    <row r="19" spans="1:22" ht="12.75" customHeight="1" x14ac:dyDescent="0.25">
      <c r="A19" s="213" t="s">
        <v>1353</v>
      </c>
      <c r="B19" s="521">
        <f>IF(B15=M1,0,IF(COUNTBLANK(B15)=1,"",LOOKUP(B15,M2:M619,N2:N618)))</f>
        <v>0</v>
      </c>
      <c r="C19" s="522"/>
      <c r="D19" s="522"/>
      <c r="E19" s="522"/>
      <c r="F19" s="522"/>
      <c r="G19" s="206"/>
      <c r="H19" s="206"/>
      <c r="I19" s="206"/>
      <c r="L19" s="389">
        <f t="shared" si="1"/>
        <v>18</v>
      </c>
      <c r="M19" s="429" t="s">
        <v>282</v>
      </c>
      <c r="N19" s="430">
        <v>556</v>
      </c>
      <c r="O19" s="429" t="s">
        <v>85</v>
      </c>
      <c r="P19" s="429" t="s">
        <v>427</v>
      </c>
      <c r="Q19" s="430">
        <v>0.96930000000000005</v>
      </c>
      <c r="R19" s="430">
        <v>6721968</v>
      </c>
      <c r="S19" s="430">
        <v>12289</v>
      </c>
      <c r="T19" s="431">
        <v>0.82909999999999995</v>
      </c>
      <c r="U19" s="437">
        <v>1</v>
      </c>
      <c r="V19" s="432" t="str">
        <f t="shared" si="0"/>
        <v>N/A</v>
      </c>
    </row>
    <row r="20" spans="1:22" ht="12.75" customHeight="1" x14ac:dyDescent="0.25">
      <c r="A20" s="383" t="s">
        <v>1354</v>
      </c>
      <c r="B20" s="510">
        <f>B19/2</f>
        <v>0</v>
      </c>
      <c r="C20" s="511"/>
      <c r="D20" s="511"/>
      <c r="E20" s="511"/>
      <c r="F20" s="511"/>
      <c r="G20" s="206"/>
      <c r="H20" s="206"/>
      <c r="I20" s="206"/>
      <c r="L20" s="389">
        <f t="shared" si="1"/>
        <v>19</v>
      </c>
      <c r="M20" s="429" t="s">
        <v>767</v>
      </c>
      <c r="N20" s="430">
        <v>28</v>
      </c>
      <c r="O20" s="429" t="s">
        <v>85</v>
      </c>
      <c r="P20" s="429" t="s">
        <v>768</v>
      </c>
      <c r="Q20" s="430">
        <v>0.96930000000000005</v>
      </c>
      <c r="R20" s="430">
        <v>0</v>
      </c>
      <c r="S20" s="430">
        <v>0</v>
      </c>
      <c r="T20" s="431">
        <v>4.3900000000000002E-2</v>
      </c>
      <c r="U20" s="437">
        <v>0.4</v>
      </c>
      <c r="V20" s="432">
        <f t="shared" si="0"/>
        <v>0.4</v>
      </c>
    </row>
    <row r="21" spans="1:22" ht="12.75" customHeight="1" x14ac:dyDescent="0.25">
      <c r="A21" s="383" t="s">
        <v>1355</v>
      </c>
      <c r="B21" s="510">
        <f>B20</f>
        <v>0</v>
      </c>
      <c r="C21" s="511"/>
      <c r="D21" s="511"/>
      <c r="E21" s="511"/>
      <c r="F21" s="511"/>
      <c r="G21" s="206"/>
      <c r="H21" s="206"/>
      <c r="I21" s="206"/>
      <c r="L21" s="389">
        <f t="shared" si="1"/>
        <v>20</v>
      </c>
      <c r="M21" s="429" t="s">
        <v>283</v>
      </c>
      <c r="N21" s="430">
        <v>108</v>
      </c>
      <c r="O21" s="429" t="s">
        <v>85</v>
      </c>
      <c r="P21" s="429" t="s">
        <v>428</v>
      </c>
      <c r="Q21" s="430">
        <v>0.96930000000000005</v>
      </c>
      <c r="R21" s="430">
        <v>0</v>
      </c>
      <c r="S21" s="430">
        <v>0</v>
      </c>
      <c r="T21" s="431">
        <v>0</v>
      </c>
      <c r="U21" s="437">
        <v>1</v>
      </c>
      <c r="V21" s="432" t="str">
        <f t="shared" si="0"/>
        <v>N/A</v>
      </c>
    </row>
    <row r="22" spans="1:22" ht="12.75" customHeight="1" thickBot="1" x14ac:dyDescent="0.3">
      <c r="D22" s="206"/>
      <c r="E22" s="206"/>
      <c r="F22" s="206"/>
      <c r="G22" s="206"/>
      <c r="H22" s="206"/>
      <c r="I22" s="206"/>
      <c r="L22" s="389">
        <f t="shared" si="1"/>
        <v>21</v>
      </c>
      <c r="M22" s="429" t="s">
        <v>284</v>
      </c>
      <c r="N22" s="430">
        <v>84</v>
      </c>
      <c r="O22" s="429" t="s">
        <v>85</v>
      </c>
      <c r="P22" s="429" t="s">
        <v>429</v>
      </c>
      <c r="Q22" s="430">
        <v>0.96930000000000005</v>
      </c>
      <c r="R22" s="430">
        <v>0</v>
      </c>
      <c r="S22" s="430">
        <v>0</v>
      </c>
      <c r="T22" s="431">
        <v>0</v>
      </c>
      <c r="U22" s="437">
        <v>1</v>
      </c>
      <c r="V22" s="432" t="str">
        <f t="shared" si="0"/>
        <v>N/A</v>
      </c>
    </row>
    <row r="23" spans="1:22" ht="18" x14ac:dyDescent="0.25">
      <c r="A23" s="413" t="s">
        <v>1360</v>
      </c>
      <c r="B23" s="414"/>
      <c r="C23" s="415"/>
      <c r="D23" s="414"/>
      <c r="E23" s="414"/>
      <c r="F23" s="416"/>
      <c r="L23" s="389">
        <f t="shared" si="1"/>
        <v>22</v>
      </c>
      <c r="M23" s="429" t="s">
        <v>285</v>
      </c>
      <c r="N23" s="430">
        <v>32</v>
      </c>
      <c r="O23" s="429" t="s">
        <v>85</v>
      </c>
      <c r="P23" s="429" t="s">
        <v>430</v>
      </c>
      <c r="Q23" s="430">
        <v>0.96930000000000005</v>
      </c>
      <c r="R23" s="430">
        <v>0</v>
      </c>
      <c r="S23" s="430">
        <v>0</v>
      </c>
      <c r="T23" s="431">
        <v>0.16500000000000001</v>
      </c>
      <c r="U23" s="437">
        <v>1</v>
      </c>
      <c r="V23" s="432" t="str">
        <f t="shared" si="0"/>
        <v>N/A</v>
      </c>
    </row>
    <row r="24" spans="1:22" ht="18" x14ac:dyDescent="0.25">
      <c r="A24" s="417"/>
      <c r="B24" s="376"/>
      <c r="C24" s="377"/>
      <c r="D24" s="376"/>
      <c r="E24" s="376"/>
      <c r="F24" s="418"/>
      <c r="L24" s="389">
        <f t="shared" si="1"/>
        <v>23</v>
      </c>
      <c r="M24" s="429" t="s">
        <v>769</v>
      </c>
      <c r="N24" s="430">
        <v>172</v>
      </c>
      <c r="O24" s="429" t="s">
        <v>86</v>
      </c>
      <c r="P24" s="429" t="s">
        <v>770</v>
      </c>
      <c r="Q24" s="430">
        <v>1.0051000000000001</v>
      </c>
      <c r="R24" s="430">
        <v>0</v>
      </c>
      <c r="S24" s="430">
        <v>0</v>
      </c>
      <c r="T24" s="431">
        <v>0</v>
      </c>
      <c r="U24" s="437">
        <v>0.4</v>
      </c>
      <c r="V24" s="432">
        <f t="shared" si="0"/>
        <v>0.4</v>
      </c>
    </row>
    <row r="25" spans="1:22" ht="12.6" customHeight="1" x14ac:dyDescent="0.25">
      <c r="A25" s="512"/>
      <c r="B25" s="523" t="s">
        <v>1336</v>
      </c>
      <c r="C25" s="524"/>
      <c r="D25" s="218"/>
      <c r="E25" s="523" t="s">
        <v>1339</v>
      </c>
      <c r="F25" s="525"/>
      <c r="L25" s="389">
        <v>23</v>
      </c>
      <c r="M25" s="429" t="s">
        <v>771</v>
      </c>
      <c r="N25" s="430">
        <v>14</v>
      </c>
      <c r="O25" s="429" t="s">
        <v>86</v>
      </c>
      <c r="P25" s="429" t="s">
        <v>772</v>
      </c>
      <c r="Q25" s="430">
        <v>1.0051000000000001</v>
      </c>
      <c r="R25" s="430">
        <v>0</v>
      </c>
      <c r="S25" s="430">
        <v>0</v>
      </c>
      <c r="T25" s="431">
        <v>0</v>
      </c>
      <c r="U25" s="437">
        <v>0.4</v>
      </c>
      <c r="V25" s="432">
        <f t="shared" si="0"/>
        <v>0.4</v>
      </c>
    </row>
    <row r="26" spans="1:22" s="220" customFormat="1" ht="12.75" customHeight="1" x14ac:dyDescent="0.25">
      <c r="A26" s="512"/>
      <c r="B26" s="406" t="s">
        <v>1337</v>
      </c>
      <c r="C26" s="407" t="s">
        <v>1338</v>
      </c>
      <c r="D26" s="219"/>
      <c r="E26" s="406" t="s">
        <v>1337</v>
      </c>
      <c r="F26" s="419" t="s">
        <v>1338</v>
      </c>
      <c r="K26" s="394"/>
      <c r="L26" s="389">
        <v>24</v>
      </c>
      <c r="M26" s="429" t="s">
        <v>286</v>
      </c>
      <c r="N26" s="430">
        <v>468</v>
      </c>
      <c r="O26" s="429" t="s">
        <v>86</v>
      </c>
      <c r="P26" s="429" t="s">
        <v>431</v>
      </c>
      <c r="Q26" s="430">
        <v>1.0051000000000001</v>
      </c>
      <c r="R26" s="430">
        <v>0</v>
      </c>
      <c r="S26" s="430">
        <v>0</v>
      </c>
      <c r="T26" s="433">
        <v>0.1603</v>
      </c>
      <c r="U26" s="438">
        <v>1</v>
      </c>
      <c r="V26" s="432" t="str">
        <f t="shared" si="0"/>
        <v>N/A</v>
      </c>
    </row>
    <row r="27" spans="1:22" ht="15" x14ac:dyDescent="0.25">
      <c r="A27" s="420" t="s">
        <v>215</v>
      </c>
      <c r="B27" s="213"/>
      <c r="C27" s="408"/>
      <c r="D27" s="222"/>
      <c r="E27" s="213"/>
      <c r="F27" s="421"/>
      <c r="L27" s="389">
        <f t="shared" si="1"/>
        <v>25</v>
      </c>
      <c r="M27" s="429" t="s">
        <v>287</v>
      </c>
      <c r="N27" s="430">
        <v>142</v>
      </c>
      <c r="O27" s="429" t="s">
        <v>86</v>
      </c>
      <c r="P27" s="429" t="s">
        <v>432</v>
      </c>
      <c r="Q27" s="430">
        <v>1.0051000000000001</v>
      </c>
      <c r="R27" s="430">
        <v>0</v>
      </c>
      <c r="S27" s="430">
        <v>0</v>
      </c>
      <c r="T27" s="431">
        <v>0.48609999999999998</v>
      </c>
      <c r="U27" s="437">
        <v>1</v>
      </c>
      <c r="V27" s="432" t="str">
        <f t="shared" si="0"/>
        <v>N/A</v>
      </c>
    </row>
    <row r="28" spans="1:22" ht="15" x14ac:dyDescent="0.25">
      <c r="A28" s="422" t="s">
        <v>220</v>
      </c>
      <c r="B28" s="260"/>
      <c r="C28" s="260"/>
      <c r="D28" s="224"/>
      <c r="E28" s="260"/>
      <c r="F28" s="423"/>
      <c r="L28" s="389">
        <f t="shared" si="1"/>
        <v>26</v>
      </c>
      <c r="M28" s="429" t="s">
        <v>773</v>
      </c>
      <c r="N28" s="430">
        <v>90</v>
      </c>
      <c r="O28" s="429" t="s">
        <v>86</v>
      </c>
      <c r="P28" s="429" t="s">
        <v>774</v>
      </c>
      <c r="Q28" s="430">
        <v>1.0051000000000001</v>
      </c>
      <c r="R28" s="430">
        <v>0</v>
      </c>
      <c r="S28" s="430">
        <v>0</v>
      </c>
      <c r="T28" s="431">
        <v>0</v>
      </c>
      <c r="U28" s="437">
        <v>1</v>
      </c>
      <c r="V28" s="432" t="str">
        <f t="shared" si="0"/>
        <v>N/A</v>
      </c>
    </row>
    <row r="29" spans="1:22" ht="15" x14ac:dyDescent="0.25">
      <c r="A29" s="422" t="s">
        <v>216</v>
      </c>
      <c r="B29" s="260"/>
      <c r="C29" s="260"/>
      <c r="D29" s="224"/>
      <c r="E29" s="260"/>
      <c r="F29" s="423"/>
      <c r="L29" s="389">
        <f t="shared" si="1"/>
        <v>27</v>
      </c>
      <c r="M29" s="429" t="s">
        <v>775</v>
      </c>
      <c r="N29" s="430">
        <v>328</v>
      </c>
      <c r="O29" s="429" t="s">
        <v>86</v>
      </c>
      <c r="P29" s="429" t="s">
        <v>776</v>
      </c>
      <c r="Q29" s="430">
        <v>1.0051000000000001</v>
      </c>
      <c r="R29" s="430">
        <v>0</v>
      </c>
      <c r="S29" s="430">
        <v>0</v>
      </c>
      <c r="T29" s="431">
        <v>8.6099999999999996E-2</v>
      </c>
      <c r="U29" s="437">
        <v>1</v>
      </c>
      <c r="V29" s="432" t="str">
        <f t="shared" si="0"/>
        <v>N/A</v>
      </c>
    </row>
    <row r="30" spans="1:22" ht="15" x14ac:dyDescent="0.25">
      <c r="A30" s="422" t="s">
        <v>217</v>
      </c>
      <c r="B30" s="260"/>
      <c r="C30" s="260"/>
      <c r="D30" s="224"/>
      <c r="E30" s="260"/>
      <c r="F30" s="423"/>
      <c r="L30" s="389">
        <f t="shared" si="1"/>
        <v>28</v>
      </c>
      <c r="M30" s="429" t="s">
        <v>777</v>
      </c>
      <c r="N30" s="430">
        <v>174</v>
      </c>
      <c r="O30" s="429" t="s">
        <v>86</v>
      </c>
      <c r="P30" s="429" t="s">
        <v>778</v>
      </c>
      <c r="Q30" s="430">
        <v>1.0051000000000001</v>
      </c>
      <c r="R30" s="430">
        <v>0</v>
      </c>
      <c r="S30" s="430">
        <v>0</v>
      </c>
      <c r="T30" s="431">
        <v>0</v>
      </c>
      <c r="U30" s="437">
        <v>0.4</v>
      </c>
      <c r="V30" s="432">
        <f t="shared" si="0"/>
        <v>0.4</v>
      </c>
    </row>
    <row r="31" spans="1:22" ht="15" x14ac:dyDescent="0.25">
      <c r="A31" s="422" t="s">
        <v>218</v>
      </c>
      <c r="B31" s="409"/>
      <c r="C31" s="409"/>
      <c r="D31" s="224"/>
      <c r="E31" s="260"/>
      <c r="F31" s="423"/>
      <c r="L31" s="389">
        <f t="shared" si="1"/>
        <v>29</v>
      </c>
      <c r="M31" s="429" t="s">
        <v>779</v>
      </c>
      <c r="N31" s="430">
        <v>242</v>
      </c>
      <c r="O31" s="429" t="s">
        <v>86</v>
      </c>
      <c r="P31" s="429" t="s">
        <v>780</v>
      </c>
      <c r="Q31" s="430">
        <v>1.0051000000000001</v>
      </c>
      <c r="R31" s="430">
        <v>0</v>
      </c>
      <c r="S31" s="430">
        <v>0</v>
      </c>
      <c r="T31" s="431">
        <v>0</v>
      </c>
      <c r="U31" s="437">
        <v>0.4</v>
      </c>
      <c r="V31" s="432">
        <f t="shared" si="0"/>
        <v>0.4</v>
      </c>
    </row>
    <row r="32" spans="1:22" ht="15" x14ac:dyDescent="0.25">
      <c r="A32" s="422"/>
      <c r="B32" s="526"/>
      <c r="C32" s="527"/>
      <c r="D32" s="224"/>
      <c r="E32" s="528"/>
      <c r="F32" s="529"/>
      <c r="L32" s="389">
        <f t="shared" si="1"/>
        <v>30</v>
      </c>
      <c r="M32" s="429" t="s">
        <v>781</v>
      </c>
      <c r="N32" s="430">
        <v>152</v>
      </c>
      <c r="O32" s="429" t="s">
        <v>86</v>
      </c>
      <c r="P32" s="429" t="s">
        <v>782</v>
      </c>
      <c r="Q32" s="430">
        <v>1.0051000000000001</v>
      </c>
      <c r="R32" s="430">
        <v>0</v>
      </c>
      <c r="S32" s="430">
        <v>0</v>
      </c>
      <c r="T32" s="431">
        <v>0</v>
      </c>
      <c r="U32" s="437">
        <v>0.4</v>
      </c>
      <c r="V32" s="432">
        <f t="shared" si="0"/>
        <v>0.4</v>
      </c>
    </row>
    <row r="33" spans="1:22" ht="15" x14ac:dyDescent="0.25">
      <c r="A33" s="420" t="s">
        <v>263</v>
      </c>
      <c r="B33" s="531"/>
      <c r="C33" s="532"/>
      <c r="D33" s="222"/>
      <c r="E33" s="531"/>
      <c r="F33" s="533"/>
      <c r="L33" s="389">
        <f t="shared" si="1"/>
        <v>31</v>
      </c>
      <c r="M33" s="429" t="s">
        <v>783</v>
      </c>
      <c r="N33" s="430">
        <v>324</v>
      </c>
      <c r="O33" s="429" t="s">
        <v>86</v>
      </c>
      <c r="P33" s="429" t="s">
        <v>784</v>
      </c>
      <c r="Q33" s="430">
        <v>1.0051000000000001</v>
      </c>
      <c r="R33" s="430">
        <v>0</v>
      </c>
      <c r="S33" s="430">
        <v>0</v>
      </c>
      <c r="T33" s="431">
        <v>0.13950000000000001</v>
      </c>
      <c r="U33" s="437">
        <v>0.4</v>
      </c>
      <c r="V33" s="432">
        <f t="shared" si="0"/>
        <v>0.4</v>
      </c>
    </row>
    <row r="34" spans="1:22" ht="15" x14ac:dyDescent="0.25">
      <c r="A34" s="422" t="s">
        <v>220</v>
      </c>
      <c r="B34" s="258"/>
      <c r="C34" s="258"/>
      <c r="D34" s="224"/>
      <c r="E34" s="258"/>
      <c r="F34" s="424"/>
      <c r="L34" s="389">
        <f t="shared" si="1"/>
        <v>32</v>
      </c>
      <c r="M34" s="429" t="s">
        <v>785</v>
      </c>
      <c r="N34" s="430">
        <v>162</v>
      </c>
      <c r="O34" s="429" t="s">
        <v>86</v>
      </c>
      <c r="P34" s="429" t="s">
        <v>786</v>
      </c>
      <c r="Q34" s="430">
        <v>1.0051000000000001</v>
      </c>
      <c r="R34" s="430">
        <v>0</v>
      </c>
      <c r="S34" s="430">
        <v>0</v>
      </c>
      <c r="T34" s="431">
        <v>0</v>
      </c>
      <c r="U34" s="437">
        <v>1</v>
      </c>
      <c r="V34" s="432" t="str">
        <f t="shared" si="0"/>
        <v>N/A</v>
      </c>
    </row>
    <row r="35" spans="1:22" ht="15" x14ac:dyDescent="0.25">
      <c r="A35" s="422" t="s">
        <v>216</v>
      </c>
      <c r="B35" s="260"/>
      <c r="C35" s="260"/>
      <c r="D35" s="224"/>
      <c r="E35" s="260"/>
      <c r="F35" s="423"/>
      <c r="L35" s="389">
        <f t="shared" si="1"/>
        <v>33</v>
      </c>
      <c r="M35" s="429" t="s">
        <v>787</v>
      </c>
      <c r="N35" s="430">
        <v>166</v>
      </c>
      <c r="O35" s="429" t="s">
        <v>86</v>
      </c>
      <c r="P35" s="429" t="s">
        <v>788</v>
      </c>
      <c r="Q35" s="430">
        <v>1.0051000000000001</v>
      </c>
      <c r="R35" s="430">
        <v>0</v>
      </c>
      <c r="S35" s="430">
        <v>0</v>
      </c>
      <c r="T35" s="431">
        <v>0</v>
      </c>
      <c r="U35" s="437">
        <v>0.4</v>
      </c>
      <c r="V35" s="432">
        <f t="shared" si="0"/>
        <v>0.4</v>
      </c>
    </row>
    <row r="36" spans="1:22" ht="15" x14ac:dyDescent="0.25">
      <c r="A36" s="422" t="s">
        <v>217</v>
      </c>
      <c r="B36" s="260"/>
      <c r="C36" s="260"/>
      <c r="D36" s="224"/>
      <c r="E36" s="260"/>
      <c r="F36" s="423"/>
      <c r="L36" s="389">
        <f>L35+1</f>
        <v>34</v>
      </c>
      <c r="M36" s="429" t="s">
        <v>789</v>
      </c>
      <c r="N36" s="430">
        <v>332</v>
      </c>
      <c r="O36" s="429" t="s">
        <v>86</v>
      </c>
      <c r="P36" s="429" t="s">
        <v>790</v>
      </c>
      <c r="Q36" s="430">
        <v>1.0051000000000001</v>
      </c>
      <c r="R36" s="430">
        <v>0</v>
      </c>
      <c r="S36" s="430">
        <v>0</v>
      </c>
      <c r="T36" s="431">
        <v>0.35709999999999997</v>
      </c>
      <c r="U36" s="437">
        <v>0.4</v>
      </c>
      <c r="V36" s="432">
        <f t="shared" si="0"/>
        <v>0.4</v>
      </c>
    </row>
    <row r="37" spans="1:22" ht="15" x14ac:dyDescent="0.25">
      <c r="A37" s="422" t="s">
        <v>218</v>
      </c>
      <c r="B37" s="260"/>
      <c r="C37" s="260"/>
      <c r="D37" s="224"/>
      <c r="E37" s="260"/>
      <c r="F37" s="423"/>
      <c r="L37" s="389">
        <v>35</v>
      </c>
      <c r="M37" s="429" t="s">
        <v>791</v>
      </c>
      <c r="N37" s="430">
        <v>152</v>
      </c>
      <c r="O37" s="429" t="s">
        <v>86</v>
      </c>
      <c r="P37" s="429" t="s">
        <v>792</v>
      </c>
      <c r="Q37" s="430">
        <v>1.0051000000000001</v>
      </c>
      <c r="R37" s="430">
        <v>0</v>
      </c>
      <c r="S37" s="430">
        <v>0</v>
      </c>
      <c r="T37" s="431">
        <v>0</v>
      </c>
      <c r="U37" s="437">
        <v>0.4</v>
      </c>
      <c r="V37" s="432">
        <f t="shared" si="0"/>
        <v>0.4</v>
      </c>
    </row>
    <row r="38" spans="1:22" ht="15" x14ac:dyDescent="0.25">
      <c r="A38" s="422"/>
      <c r="B38" s="526"/>
      <c r="C38" s="527"/>
      <c r="D38" s="224"/>
      <c r="E38" s="526"/>
      <c r="F38" s="530"/>
      <c r="L38" s="389">
        <v>36</v>
      </c>
      <c r="M38" s="429" t="s">
        <v>288</v>
      </c>
      <c r="N38" s="430">
        <v>288</v>
      </c>
      <c r="O38" s="429" t="s">
        <v>86</v>
      </c>
      <c r="P38" s="429" t="s">
        <v>433</v>
      </c>
      <c r="Q38" s="430">
        <v>1.0051000000000001</v>
      </c>
      <c r="R38" s="430">
        <v>0</v>
      </c>
      <c r="S38" s="430">
        <v>0</v>
      </c>
      <c r="T38" s="431">
        <v>0</v>
      </c>
      <c r="U38" s="437">
        <v>1</v>
      </c>
      <c r="V38" s="432" t="str">
        <f t="shared" si="0"/>
        <v>N/A</v>
      </c>
    </row>
    <row r="39" spans="1:22" ht="15" x14ac:dyDescent="0.25">
      <c r="A39" s="420" t="s">
        <v>219</v>
      </c>
      <c r="B39" s="526"/>
      <c r="C39" s="527"/>
      <c r="D39" s="224"/>
      <c r="E39" s="526"/>
      <c r="F39" s="530"/>
      <c r="L39" s="389">
        <v>37</v>
      </c>
      <c r="M39" s="429" t="s">
        <v>793</v>
      </c>
      <c r="N39" s="430">
        <v>74</v>
      </c>
      <c r="O39" s="429" t="s">
        <v>86</v>
      </c>
      <c r="P39" s="429" t="s">
        <v>794</v>
      </c>
      <c r="Q39" s="430">
        <v>1.0051000000000001</v>
      </c>
      <c r="R39" s="430">
        <v>0</v>
      </c>
      <c r="S39" s="430">
        <v>0</v>
      </c>
      <c r="T39" s="431">
        <v>0</v>
      </c>
      <c r="U39" s="437">
        <v>0.4</v>
      </c>
      <c r="V39" s="432">
        <f t="shared" si="0"/>
        <v>0.4</v>
      </c>
    </row>
    <row r="40" spans="1:22" ht="15" x14ac:dyDescent="0.25">
      <c r="A40" s="422" t="s">
        <v>220</v>
      </c>
      <c r="B40" s="260"/>
      <c r="C40" s="260"/>
      <c r="D40" s="224"/>
      <c r="E40" s="260"/>
      <c r="F40" s="423"/>
      <c r="L40" s="389">
        <v>38</v>
      </c>
      <c r="M40" s="429" t="s">
        <v>795</v>
      </c>
      <c r="N40" s="430">
        <v>674</v>
      </c>
      <c r="O40" s="429" t="s">
        <v>86</v>
      </c>
      <c r="P40" s="429" t="s">
        <v>796</v>
      </c>
      <c r="Q40" s="430">
        <v>1.0051000000000001</v>
      </c>
      <c r="R40" s="430">
        <v>0</v>
      </c>
      <c r="S40" s="430">
        <v>0</v>
      </c>
      <c r="T40" s="431">
        <v>7.2900000000000006E-2</v>
      </c>
      <c r="U40" s="437">
        <v>0.4</v>
      </c>
      <c r="V40" s="432">
        <f t="shared" si="0"/>
        <v>0.4</v>
      </c>
    </row>
    <row r="41" spans="1:22" ht="15" x14ac:dyDescent="0.25">
      <c r="A41" s="422" t="s">
        <v>216</v>
      </c>
      <c r="B41" s="260"/>
      <c r="C41" s="260"/>
      <c r="D41" s="224"/>
      <c r="E41" s="260"/>
      <c r="F41" s="423"/>
      <c r="L41" s="389">
        <f>L40+1</f>
        <v>39</v>
      </c>
      <c r="M41" s="429" t="s">
        <v>604</v>
      </c>
      <c r="N41" s="430">
        <v>272</v>
      </c>
      <c r="O41" s="429" t="s">
        <v>86</v>
      </c>
      <c r="P41" s="429" t="s">
        <v>605</v>
      </c>
      <c r="Q41" s="430">
        <v>1.0051000000000001</v>
      </c>
      <c r="R41" s="430">
        <v>0</v>
      </c>
      <c r="S41" s="430">
        <v>0</v>
      </c>
      <c r="T41" s="431">
        <v>0.58330000000000004</v>
      </c>
      <c r="U41" s="437">
        <v>1</v>
      </c>
      <c r="V41" s="432" t="str">
        <f t="shared" si="0"/>
        <v>N/A</v>
      </c>
    </row>
    <row r="42" spans="1:22" ht="15" x14ac:dyDescent="0.25">
      <c r="A42" s="422" t="s">
        <v>218</v>
      </c>
      <c r="B42" s="260"/>
      <c r="C42" s="260"/>
      <c r="D42" s="225"/>
      <c r="E42" s="260"/>
      <c r="F42" s="423"/>
      <c r="L42" s="389">
        <f>L41+1</f>
        <v>40</v>
      </c>
      <c r="M42" s="429" t="s">
        <v>797</v>
      </c>
      <c r="N42" s="430">
        <v>556</v>
      </c>
      <c r="O42" s="429" t="s">
        <v>86</v>
      </c>
      <c r="P42" s="429" t="s">
        <v>798</v>
      </c>
      <c r="Q42" s="430">
        <v>1.0051000000000001</v>
      </c>
      <c r="R42" s="430">
        <v>0</v>
      </c>
      <c r="S42" s="430">
        <v>0</v>
      </c>
      <c r="T42" s="431">
        <v>0</v>
      </c>
      <c r="U42" s="437">
        <v>0.4</v>
      </c>
      <c r="V42" s="432">
        <f t="shared" si="0"/>
        <v>0.4</v>
      </c>
    </row>
    <row r="43" spans="1:22" ht="15" x14ac:dyDescent="0.25">
      <c r="A43" s="422" t="s">
        <v>217</v>
      </c>
      <c r="B43" s="260"/>
      <c r="C43" s="260"/>
      <c r="D43" s="225"/>
      <c r="E43" s="260"/>
      <c r="F43" s="423"/>
      <c r="L43" s="389">
        <f>L42+1</f>
        <v>41</v>
      </c>
      <c r="M43" s="429" t="s">
        <v>799</v>
      </c>
      <c r="N43" s="430">
        <v>204</v>
      </c>
      <c r="O43" s="429" t="s">
        <v>86</v>
      </c>
      <c r="P43" s="429" t="s">
        <v>800</v>
      </c>
      <c r="Q43" s="430">
        <v>1.0051000000000001</v>
      </c>
      <c r="R43" s="430">
        <v>0</v>
      </c>
      <c r="S43" s="430">
        <v>0</v>
      </c>
      <c r="T43" s="431">
        <v>0</v>
      </c>
      <c r="U43" s="437">
        <v>0.4</v>
      </c>
      <c r="V43" s="432">
        <f t="shared" si="0"/>
        <v>0.4</v>
      </c>
    </row>
    <row r="44" spans="1:22" ht="15" x14ac:dyDescent="0.25">
      <c r="A44" s="422"/>
      <c r="B44" s="526"/>
      <c r="C44" s="527"/>
      <c r="D44" s="224"/>
      <c r="E44" s="526"/>
      <c r="F44" s="530"/>
      <c r="L44" s="389">
        <f>L43+1</f>
        <v>42</v>
      </c>
      <c r="M44" s="429" t="s">
        <v>289</v>
      </c>
      <c r="N44" s="430">
        <v>676</v>
      </c>
      <c r="O44" s="429" t="s">
        <v>86</v>
      </c>
      <c r="P44" s="429" t="s">
        <v>434</v>
      </c>
      <c r="Q44" s="430">
        <v>1.0051000000000001</v>
      </c>
      <c r="R44" s="430">
        <v>6329071</v>
      </c>
      <c r="S44" s="430">
        <v>11007</v>
      </c>
      <c r="T44" s="431">
        <v>0.6149</v>
      </c>
      <c r="U44" s="437">
        <v>1</v>
      </c>
      <c r="V44" s="432" t="str">
        <f t="shared" si="0"/>
        <v>N/A</v>
      </c>
    </row>
    <row r="45" spans="1:22" ht="15" x14ac:dyDescent="0.25">
      <c r="A45" s="420" t="s">
        <v>221</v>
      </c>
      <c r="B45" s="526"/>
      <c r="C45" s="527"/>
      <c r="D45" s="224"/>
      <c r="E45" s="526"/>
      <c r="F45" s="530"/>
      <c r="L45" s="389"/>
      <c r="M45" s="429" t="s">
        <v>801</v>
      </c>
      <c r="N45" s="430">
        <v>318</v>
      </c>
      <c r="O45" s="429" t="s">
        <v>86</v>
      </c>
      <c r="P45" s="429" t="s">
        <v>802</v>
      </c>
      <c r="Q45" s="430">
        <v>1.0051000000000001</v>
      </c>
      <c r="R45" s="430">
        <v>0</v>
      </c>
      <c r="S45" s="430">
        <v>0</v>
      </c>
      <c r="T45" s="431">
        <v>0</v>
      </c>
      <c r="U45" s="437">
        <v>0.4</v>
      </c>
      <c r="V45" s="432">
        <f t="shared" si="0"/>
        <v>0.4</v>
      </c>
    </row>
    <row r="46" spans="1:22" ht="15" x14ac:dyDescent="0.25">
      <c r="A46" s="422" t="s">
        <v>220</v>
      </c>
      <c r="B46" s="260"/>
      <c r="C46" s="260"/>
      <c r="D46" s="224"/>
      <c r="E46" s="260"/>
      <c r="F46" s="423"/>
      <c r="L46" s="389">
        <f>L44+1</f>
        <v>43</v>
      </c>
      <c r="M46" s="429" t="s">
        <v>290</v>
      </c>
      <c r="N46" s="430">
        <v>596</v>
      </c>
      <c r="O46" s="429" t="s">
        <v>86</v>
      </c>
      <c r="P46" s="429" t="s">
        <v>435</v>
      </c>
      <c r="Q46" s="430">
        <v>1.0051000000000001</v>
      </c>
      <c r="R46" s="430">
        <v>0</v>
      </c>
      <c r="S46" s="430">
        <v>0</v>
      </c>
      <c r="T46" s="431">
        <v>0.29310000000000003</v>
      </c>
      <c r="U46" s="437">
        <v>1</v>
      </c>
      <c r="V46" s="432" t="str">
        <f t="shared" si="0"/>
        <v>N/A</v>
      </c>
    </row>
    <row r="47" spans="1:22" ht="15" x14ac:dyDescent="0.25">
      <c r="A47" s="422" t="s">
        <v>216</v>
      </c>
      <c r="B47" s="260"/>
      <c r="C47" s="260"/>
      <c r="D47" s="224"/>
      <c r="E47" s="260"/>
      <c r="F47" s="423"/>
      <c r="L47" s="389">
        <f t="shared" ref="L47:L52" si="2">L46+1</f>
        <v>44</v>
      </c>
      <c r="M47" s="429" t="s">
        <v>803</v>
      </c>
      <c r="N47" s="430">
        <v>110</v>
      </c>
      <c r="O47" s="429" t="s">
        <v>86</v>
      </c>
      <c r="P47" s="429" t="s">
        <v>804</v>
      </c>
      <c r="Q47" s="430">
        <v>1.0051000000000001</v>
      </c>
      <c r="R47" s="430">
        <v>0</v>
      </c>
      <c r="S47" s="430">
        <v>0</v>
      </c>
      <c r="T47" s="431">
        <v>0</v>
      </c>
      <c r="U47" s="437">
        <v>0.4</v>
      </c>
      <c r="V47" s="432">
        <f t="shared" si="0"/>
        <v>0.4</v>
      </c>
    </row>
    <row r="48" spans="1:22" ht="15" x14ac:dyDescent="0.25">
      <c r="A48" s="422" t="s">
        <v>217</v>
      </c>
      <c r="B48" s="260"/>
      <c r="C48" s="260"/>
      <c r="D48" s="224"/>
      <c r="E48" s="260"/>
      <c r="F48" s="423"/>
      <c r="L48" s="389">
        <f t="shared" si="2"/>
        <v>45</v>
      </c>
      <c r="M48" s="429" t="s">
        <v>1379</v>
      </c>
      <c r="N48" s="430">
        <v>0</v>
      </c>
      <c r="O48" s="429" t="s">
        <v>86</v>
      </c>
      <c r="P48" s="429" t="s">
        <v>1380</v>
      </c>
      <c r="Q48" s="430">
        <v>1.0051000000000001</v>
      </c>
      <c r="R48" s="430">
        <v>0</v>
      </c>
      <c r="S48" s="430">
        <v>0</v>
      </c>
      <c r="T48" s="431">
        <v>0</v>
      </c>
      <c r="U48" s="437">
        <v>0.4</v>
      </c>
      <c r="V48" s="432">
        <f t="shared" si="0"/>
        <v>0.4</v>
      </c>
    </row>
    <row r="49" spans="1:22" ht="15" x14ac:dyDescent="0.25">
      <c r="A49" s="422" t="s">
        <v>218</v>
      </c>
      <c r="B49" s="260"/>
      <c r="C49" s="260"/>
      <c r="D49" s="225"/>
      <c r="E49" s="260"/>
      <c r="F49" s="423"/>
      <c r="L49" s="389">
        <f t="shared" si="2"/>
        <v>46</v>
      </c>
      <c r="M49" s="429" t="s">
        <v>805</v>
      </c>
      <c r="N49" s="430">
        <v>194</v>
      </c>
      <c r="O49" s="429" t="s">
        <v>86</v>
      </c>
      <c r="P49" s="429" t="s">
        <v>806</v>
      </c>
      <c r="Q49" s="430">
        <v>1.0051000000000001</v>
      </c>
      <c r="R49" s="430">
        <v>0</v>
      </c>
      <c r="S49" s="430">
        <v>0</v>
      </c>
      <c r="T49" s="431">
        <v>0</v>
      </c>
      <c r="U49" s="437">
        <v>0.4</v>
      </c>
      <c r="V49" s="432">
        <f t="shared" si="0"/>
        <v>0.4</v>
      </c>
    </row>
    <row r="50" spans="1:22" ht="15" x14ac:dyDescent="0.25">
      <c r="A50" s="422"/>
      <c r="B50" s="404"/>
      <c r="C50" s="405"/>
      <c r="D50" s="225"/>
      <c r="E50" s="404"/>
      <c r="F50" s="425"/>
      <c r="L50" s="389">
        <f t="shared" si="2"/>
        <v>47</v>
      </c>
      <c r="M50" s="429" t="s">
        <v>807</v>
      </c>
      <c r="N50" s="430">
        <v>100</v>
      </c>
      <c r="O50" s="429" t="s">
        <v>86</v>
      </c>
      <c r="P50" s="429" t="s">
        <v>808</v>
      </c>
      <c r="Q50" s="430">
        <v>1.0051000000000001</v>
      </c>
      <c r="R50" s="430">
        <v>0</v>
      </c>
      <c r="S50" s="430">
        <v>0</v>
      </c>
      <c r="T50" s="431">
        <v>0</v>
      </c>
      <c r="U50" s="437">
        <v>0.4</v>
      </c>
      <c r="V50" s="432">
        <f t="shared" si="0"/>
        <v>0.4</v>
      </c>
    </row>
    <row r="51" spans="1:22" ht="15" x14ac:dyDescent="0.25">
      <c r="A51" s="422"/>
      <c r="B51" s="531"/>
      <c r="C51" s="532"/>
      <c r="D51" s="226"/>
      <c r="E51" s="531"/>
      <c r="F51" s="533"/>
      <c r="L51" s="389">
        <f t="shared" si="2"/>
        <v>48</v>
      </c>
      <c r="M51" s="429" t="s">
        <v>809</v>
      </c>
      <c r="N51" s="430">
        <v>230</v>
      </c>
      <c r="O51" s="429" t="s">
        <v>86</v>
      </c>
      <c r="P51" s="429" t="s">
        <v>810</v>
      </c>
      <c r="Q51" s="430">
        <v>1.0051000000000001</v>
      </c>
      <c r="R51" s="430">
        <v>0</v>
      </c>
      <c r="S51" s="430">
        <v>0</v>
      </c>
      <c r="T51" s="431">
        <v>0</v>
      </c>
      <c r="U51" s="437">
        <v>0.4</v>
      </c>
      <c r="V51" s="432">
        <f t="shared" si="0"/>
        <v>0.4</v>
      </c>
    </row>
    <row r="52" spans="1:22" ht="15" x14ac:dyDescent="0.25">
      <c r="A52" s="426" t="s">
        <v>222</v>
      </c>
      <c r="B52" s="411">
        <f>B28+B34+B40+B46</f>
        <v>0</v>
      </c>
      <c r="C52" s="411">
        <f>C28+C34+C40+C46</f>
        <v>0</v>
      </c>
      <c r="D52" s="227"/>
      <c r="E52" s="411">
        <f>E28+E34+E40+E46</f>
        <v>0</v>
      </c>
      <c r="F52" s="411">
        <f>F28+F34+F40+F46</f>
        <v>0</v>
      </c>
      <c r="L52" s="389">
        <f t="shared" si="2"/>
        <v>49</v>
      </c>
      <c r="M52" s="429" t="s">
        <v>811</v>
      </c>
      <c r="N52" s="430">
        <v>122</v>
      </c>
      <c r="O52" s="429" t="s">
        <v>86</v>
      </c>
      <c r="P52" s="429" t="s">
        <v>812</v>
      </c>
      <c r="Q52" s="430">
        <v>1.0051000000000001</v>
      </c>
      <c r="R52" s="430">
        <v>0</v>
      </c>
      <c r="S52" s="430">
        <v>0</v>
      </c>
      <c r="T52" s="431">
        <v>0</v>
      </c>
      <c r="U52" s="437">
        <v>0.4</v>
      </c>
      <c r="V52" s="432">
        <f t="shared" si="0"/>
        <v>0.4</v>
      </c>
    </row>
    <row r="53" spans="1:22" ht="15" x14ac:dyDescent="0.25">
      <c r="A53" s="426" t="s">
        <v>1352</v>
      </c>
      <c r="B53" s="410">
        <f>B29+B30+B35+B36+B41+B43+B47+B48</f>
        <v>0</v>
      </c>
      <c r="C53" s="410">
        <f>C29+C30+C35+C36+C41+C43+C47+C48</f>
        <v>0</v>
      </c>
      <c r="D53" s="227"/>
      <c r="E53" s="410">
        <f>E29+E30+E35+E36+E41+E43+E47+E48</f>
        <v>0</v>
      </c>
      <c r="F53" s="410">
        <f>F29+F30+F35+F36+F41+F43+F47+F48</f>
        <v>0</v>
      </c>
      <c r="L53" s="389">
        <v>50</v>
      </c>
      <c r="M53" s="429" t="s">
        <v>813</v>
      </c>
      <c r="N53" s="430">
        <v>158</v>
      </c>
      <c r="O53" s="429" t="s">
        <v>86</v>
      </c>
      <c r="P53" s="429" t="s">
        <v>814</v>
      </c>
      <c r="Q53" s="430">
        <v>1.0051000000000001</v>
      </c>
      <c r="R53" s="430">
        <v>0</v>
      </c>
      <c r="S53" s="430">
        <v>0</v>
      </c>
      <c r="T53" s="431">
        <v>0</v>
      </c>
      <c r="U53" s="437">
        <v>0.4</v>
      </c>
      <c r="V53" s="432">
        <f t="shared" si="0"/>
        <v>0.4</v>
      </c>
    </row>
    <row r="54" spans="1:22" s="228" customFormat="1" ht="15.75" thickBot="1" x14ac:dyDescent="0.3">
      <c r="A54" s="427" t="s">
        <v>223</v>
      </c>
      <c r="B54" s="412">
        <f>+B52+B53+B31+B37+B42+B49</f>
        <v>0</v>
      </c>
      <c r="C54" s="412">
        <f>+C52+C53+C31+C37+C42+C49</f>
        <v>0</v>
      </c>
      <c r="D54" s="428"/>
      <c r="E54" s="412">
        <f>+E52+E53+E31+E37+E42+E49</f>
        <v>0</v>
      </c>
      <c r="F54" s="412">
        <f>+F52+F53+F31+F37+F42+F49</f>
        <v>0</v>
      </c>
      <c r="K54" s="395"/>
      <c r="L54" s="389">
        <v>51</v>
      </c>
      <c r="M54" s="429" t="s">
        <v>681</v>
      </c>
      <c r="N54" s="430">
        <v>166</v>
      </c>
      <c r="O54" s="429" t="s">
        <v>86</v>
      </c>
      <c r="P54" s="429" t="s">
        <v>682</v>
      </c>
      <c r="Q54" s="430">
        <v>1.0051000000000001</v>
      </c>
      <c r="R54" s="430">
        <v>0</v>
      </c>
      <c r="S54" s="430">
        <v>0</v>
      </c>
      <c r="T54" s="434">
        <v>0.15</v>
      </c>
      <c r="U54" s="439">
        <v>1</v>
      </c>
      <c r="V54" s="432" t="str">
        <f t="shared" si="0"/>
        <v>N/A</v>
      </c>
    </row>
    <row r="55" spans="1:22" ht="15.75" thickBot="1" x14ac:dyDescent="0.3">
      <c r="L55" s="389">
        <f t="shared" ref="L55:L63" si="3">L54+1</f>
        <v>52</v>
      </c>
      <c r="M55" s="429" t="s">
        <v>815</v>
      </c>
      <c r="N55" s="430">
        <v>426</v>
      </c>
      <c r="O55" s="429" t="s">
        <v>86</v>
      </c>
      <c r="P55" s="429" t="s">
        <v>816</v>
      </c>
      <c r="Q55" s="430">
        <v>1.0051000000000001</v>
      </c>
      <c r="R55" s="430">
        <v>0</v>
      </c>
      <c r="S55" s="430">
        <v>0</v>
      </c>
      <c r="T55" s="431">
        <v>0.44819999999999999</v>
      </c>
      <c r="U55" s="437">
        <v>1</v>
      </c>
      <c r="V55" s="432" t="str">
        <f t="shared" si="0"/>
        <v>N/A</v>
      </c>
    </row>
    <row r="56" spans="1:22" ht="18.75" thickTop="1" x14ac:dyDescent="0.25">
      <c r="A56" s="214" t="s">
        <v>1361</v>
      </c>
      <c r="B56" s="215"/>
      <c r="C56" s="216"/>
      <c r="D56" s="215"/>
      <c r="E56" s="215"/>
      <c r="F56" s="217"/>
      <c r="L56" s="389">
        <f t="shared" si="3"/>
        <v>53</v>
      </c>
      <c r="M56" s="429" t="s">
        <v>817</v>
      </c>
      <c r="N56" s="430">
        <v>336</v>
      </c>
      <c r="O56" s="429" t="s">
        <v>86</v>
      </c>
      <c r="P56" s="429" t="s">
        <v>818</v>
      </c>
      <c r="Q56" s="430">
        <v>1.0051000000000001</v>
      </c>
      <c r="R56" s="430">
        <v>0</v>
      </c>
      <c r="S56" s="430">
        <v>0</v>
      </c>
      <c r="T56" s="431">
        <v>1E-3</v>
      </c>
      <c r="U56" s="437">
        <v>0.4</v>
      </c>
      <c r="V56" s="432">
        <f t="shared" si="0"/>
        <v>0.4</v>
      </c>
    </row>
    <row r="57" spans="1:22" ht="15" x14ac:dyDescent="0.25">
      <c r="A57" s="537"/>
      <c r="B57" s="539" t="s">
        <v>213</v>
      </c>
      <c r="C57" s="540"/>
      <c r="D57" s="218"/>
      <c r="E57" s="539" t="s">
        <v>214</v>
      </c>
      <c r="F57" s="543"/>
      <c r="L57" s="389">
        <f t="shared" si="3"/>
        <v>54</v>
      </c>
      <c r="M57" s="429" t="s">
        <v>819</v>
      </c>
      <c r="N57" s="430">
        <v>288</v>
      </c>
      <c r="O57" s="429" t="s">
        <v>86</v>
      </c>
      <c r="P57" s="429" t="s">
        <v>820</v>
      </c>
      <c r="Q57" s="430">
        <v>1.0051000000000001</v>
      </c>
      <c r="R57" s="430">
        <v>0</v>
      </c>
      <c r="S57" s="430">
        <v>0</v>
      </c>
      <c r="T57" s="431">
        <v>0</v>
      </c>
      <c r="U57" s="437">
        <v>0.4</v>
      </c>
      <c r="V57" s="432">
        <f t="shared" si="0"/>
        <v>0.4</v>
      </c>
    </row>
    <row r="58" spans="1:22" ht="12.75" customHeight="1" x14ac:dyDescent="0.25">
      <c r="A58" s="538"/>
      <c r="B58" s="541"/>
      <c r="C58" s="542"/>
      <c r="D58" s="219"/>
      <c r="E58" s="541"/>
      <c r="F58" s="544"/>
      <c r="L58" s="389">
        <f t="shared" si="3"/>
        <v>55</v>
      </c>
      <c r="M58" s="429" t="s">
        <v>821</v>
      </c>
      <c r="N58" s="430">
        <v>202</v>
      </c>
      <c r="O58" s="429" t="s">
        <v>86</v>
      </c>
      <c r="P58" s="429" t="s">
        <v>822</v>
      </c>
      <c r="Q58" s="430">
        <v>1.0051000000000001</v>
      </c>
      <c r="R58" s="430">
        <v>0</v>
      </c>
      <c r="S58" s="430">
        <v>0</v>
      </c>
      <c r="T58" s="431">
        <v>1.84E-2</v>
      </c>
      <c r="U58" s="437">
        <v>0.4</v>
      </c>
      <c r="V58" s="432">
        <f t="shared" si="0"/>
        <v>0.4</v>
      </c>
    </row>
    <row r="59" spans="1:22" ht="12.75" customHeight="1" x14ac:dyDescent="0.25">
      <c r="A59" s="221" t="s">
        <v>215</v>
      </c>
      <c r="B59" s="531"/>
      <c r="C59" s="532"/>
      <c r="D59" s="222"/>
      <c r="E59" s="531"/>
      <c r="F59" s="545"/>
      <c r="L59" s="389">
        <f t="shared" si="3"/>
        <v>56</v>
      </c>
      <c r="M59" s="429" t="s">
        <v>823</v>
      </c>
      <c r="N59" s="430">
        <v>110</v>
      </c>
      <c r="O59" s="429" t="s">
        <v>86</v>
      </c>
      <c r="P59" s="429" t="s">
        <v>824</v>
      </c>
      <c r="Q59" s="430">
        <v>1.0051000000000001</v>
      </c>
      <c r="R59" s="430">
        <v>0</v>
      </c>
      <c r="S59" s="430">
        <v>0</v>
      </c>
      <c r="T59" s="431">
        <v>0</v>
      </c>
      <c r="U59" s="437">
        <v>0.4</v>
      </c>
      <c r="V59" s="432">
        <f t="shared" si="0"/>
        <v>0.4</v>
      </c>
    </row>
    <row r="60" spans="1:22" ht="15" x14ac:dyDescent="0.25">
      <c r="A60" s="223" t="s">
        <v>1340</v>
      </c>
      <c r="B60" s="534"/>
      <c r="C60" s="535"/>
      <c r="D60" s="225"/>
      <c r="E60" s="534"/>
      <c r="F60" s="536"/>
      <c r="L60" s="389">
        <f t="shared" si="3"/>
        <v>57</v>
      </c>
      <c r="M60" s="429" t="s">
        <v>825</v>
      </c>
      <c r="N60" s="430">
        <v>214</v>
      </c>
      <c r="O60" s="429" t="s">
        <v>86</v>
      </c>
      <c r="P60" s="429" t="s">
        <v>826</v>
      </c>
      <c r="Q60" s="430">
        <v>1.0051000000000001</v>
      </c>
      <c r="R60" s="430">
        <v>0</v>
      </c>
      <c r="S60" s="430">
        <v>0</v>
      </c>
      <c r="T60" s="431">
        <v>0</v>
      </c>
      <c r="U60" s="437">
        <v>0.4</v>
      </c>
      <c r="V60" s="432">
        <f t="shared" si="0"/>
        <v>0.4</v>
      </c>
    </row>
    <row r="61" spans="1:22" ht="15" x14ac:dyDescent="0.25">
      <c r="A61" s="223" t="s">
        <v>224</v>
      </c>
      <c r="B61" s="534"/>
      <c r="C61" s="535"/>
      <c r="D61" s="225"/>
      <c r="E61" s="534"/>
      <c r="F61" s="536"/>
      <c r="L61" s="389">
        <f t="shared" si="3"/>
        <v>58</v>
      </c>
      <c r="M61" s="429" t="s">
        <v>291</v>
      </c>
      <c r="N61" s="430">
        <v>54</v>
      </c>
      <c r="O61" s="429" t="s">
        <v>86</v>
      </c>
      <c r="P61" s="429" t="s">
        <v>436</v>
      </c>
      <c r="Q61" s="430">
        <v>1.0051000000000001</v>
      </c>
      <c r="R61" s="430">
        <v>0</v>
      </c>
      <c r="S61" s="430">
        <v>0</v>
      </c>
      <c r="T61" s="431">
        <v>0</v>
      </c>
      <c r="U61" s="437">
        <v>1</v>
      </c>
      <c r="V61" s="432" t="str">
        <f t="shared" si="0"/>
        <v>N/A</v>
      </c>
    </row>
    <row r="62" spans="1:22" ht="15" x14ac:dyDescent="0.25">
      <c r="A62" s="223" t="s">
        <v>217</v>
      </c>
      <c r="B62" s="534"/>
      <c r="C62" s="535"/>
      <c r="D62" s="225"/>
      <c r="E62" s="534"/>
      <c r="F62" s="536"/>
      <c r="L62" s="389">
        <f t="shared" si="3"/>
        <v>59</v>
      </c>
      <c r="M62" s="429" t="s">
        <v>827</v>
      </c>
      <c r="N62" s="430">
        <v>260</v>
      </c>
      <c r="O62" s="429" t="s">
        <v>86</v>
      </c>
      <c r="P62" s="429" t="s">
        <v>828</v>
      </c>
      <c r="Q62" s="430">
        <v>1.0051000000000001</v>
      </c>
      <c r="R62" s="430">
        <v>0</v>
      </c>
      <c r="S62" s="430">
        <v>0</v>
      </c>
      <c r="T62" s="431">
        <v>0</v>
      </c>
      <c r="U62" s="437">
        <v>0.4</v>
      </c>
      <c r="V62" s="432">
        <f t="shared" si="0"/>
        <v>0.4</v>
      </c>
    </row>
    <row r="63" spans="1:22" ht="15" x14ac:dyDescent="0.25">
      <c r="A63" s="223" t="s">
        <v>218</v>
      </c>
      <c r="B63" s="534"/>
      <c r="C63" s="535"/>
      <c r="D63" s="225"/>
      <c r="E63" s="534"/>
      <c r="F63" s="536"/>
      <c r="L63" s="389">
        <f t="shared" si="3"/>
        <v>60</v>
      </c>
      <c r="M63" s="429" t="s">
        <v>606</v>
      </c>
      <c r="N63" s="430">
        <v>240</v>
      </c>
      <c r="O63" s="429" t="s">
        <v>86</v>
      </c>
      <c r="P63" s="429" t="s">
        <v>607</v>
      </c>
      <c r="Q63" s="430">
        <v>1.0051000000000001</v>
      </c>
      <c r="R63" s="430">
        <v>0</v>
      </c>
      <c r="S63" s="430">
        <v>0</v>
      </c>
      <c r="T63" s="431">
        <v>0.17469999999999999</v>
      </c>
      <c r="U63" s="437">
        <v>1</v>
      </c>
      <c r="V63" s="432" t="str">
        <f t="shared" si="0"/>
        <v>N/A</v>
      </c>
    </row>
    <row r="64" spans="1:22" ht="15" x14ac:dyDescent="0.25">
      <c r="A64" s="223"/>
      <c r="B64" s="526"/>
      <c r="C64" s="527"/>
      <c r="D64" s="225"/>
      <c r="E64" s="526"/>
      <c r="F64" s="546"/>
      <c r="L64" s="389">
        <v>61</v>
      </c>
      <c r="M64" s="429" t="s">
        <v>829</v>
      </c>
      <c r="N64" s="430">
        <v>92</v>
      </c>
      <c r="O64" s="429" t="s">
        <v>86</v>
      </c>
      <c r="P64" s="429" t="s">
        <v>830</v>
      </c>
      <c r="Q64" s="430">
        <v>1.0051000000000001</v>
      </c>
      <c r="R64" s="430">
        <v>0</v>
      </c>
      <c r="S64" s="430">
        <v>0</v>
      </c>
      <c r="T64" s="431">
        <v>0</v>
      </c>
      <c r="U64" s="437">
        <v>0.4</v>
      </c>
      <c r="V64" s="432">
        <f t="shared" si="0"/>
        <v>0.4</v>
      </c>
    </row>
    <row r="65" spans="1:22" ht="15" x14ac:dyDescent="0.25">
      <c r="A65" s="221" t="s">
        <v>263</v>
      </c>
      <c r="B65" s="531"/>
      <c r="C65" s="532"/>
      <c r="D65" s="222"/>
      <c r="E65" s="531"/>
      <c r="F65" s="545"/>
      <c r="L65" s="389">
        <v>62</v>
      </c>
      <c r="M65" s="429" t="s">
        <v>831</v>
      </c>
      <c r="N65" s="430">
        <v>94</v>
      </c>
      <c r="O65" s="429" t="s">
        <v>86</v>
      </c>
      <c r="P65" s="429" t="s">
        <v>832</v>
      </c>
      <c r="Q65" s="430">
        <v>1.0051000000000001</v>
      </c>
      <c r="R65" s="430">
        <v>0</v>
      </c>
      <c r="S65" s="430">
        <v>0</v>
      </c>
      <c r="T65" s="431">
        <v>0</v>
      </c>
      <c r="U65" s="437">
        <v>0.4</v>
      </c>
      <c r="V65" s="432">
        <f t="shared" si="0"/>
        <v>0.4</v>
      </c>
    </row>
    <row r="66" spans="1:22" ht="15" x14ac:dyDescent="0.25">
      <c r="A66" s="223" t="s">
        <v>1341</v>
      </c>
      <c r="B66" s="534"/>
      <c r="C66" s="535"/>
      <c r="D66" s="224"/>
      <c r="E66" s="534"/>
      <c r="F66" s="536"/>
      <c r="L66" s="389">
        <v>63</v>
      </c>
      <c r="M66" s="429" t="s">
        <v>833</v>
      </c>
      <c r="N66" s="430">
        <v>212</v>
      </c>
      <c r="O66" s="429" t="s">
        <v>86</v>
      </c>
      <c r="P66" s="429" t="s">
        <v>834</v>
      </c>
      <c r="Q66" s="430">
        <v>1.0051000000000001</v>
      </c>
      <c r="R66" s="430">
        <v>0</v>
      </c>
      <c r="S66" s="430">
        <v>0</v>
      </c>
      <c r="T66" s="431">
        <v>0</v>
      </c>
      <c r="U66" s="437">
        <v>0.4</v>
      </c>
      <c r="V66" s="432">
        <f t="shared" si="0"/>
        <v>0.4</v>
      </c>
    </row>
    <row r="67" spans="1:22" ht="15" x14ac:dyDescent="0.25">
      <c r="A67" s="223" t="s">
        <v>216</v>
      </c>
      <c r="B67" s="534"/>
      <c r="C67" s="535"/>
      <c r="D67" s="224"/>
      <c r="E67" s="534"/>
      <c r="F67" s="536"/>
      <c r="L67" s="389">
        <v>64</v>
      </c>
      <c r="M67" s="429" t="s">
        <v>835</v>
      </c>
      <c r="N67" s="430">
        <v>168</v>
      </c>
      <c r="O67" s="429" t="s">
        <v>86</v>
      </c>
      <c r="P67" s="429" t="s">
        <v>836</v>
      </c>
      <c r="Q67" s="430">
        <v>1.0051000000000001</v>
      </c>
      <c r="R67" s="430">
        <v>0</v>
      </c>
      <c r="S67" s="430">
        <v>0</v>
      </c>
      <c r="T67" s="431">
        <v>0</v>
      </c>
      <c r="U67" s="437">
        <v>0.4</v>
      </c>
      <c r="V67" s="432">
        <f t="shared" ref="V67:V130" si="4">IF(U67=1,"N/A",U67)</f>
        <v>0.4</v>
      </c>
    </row>
    <row r="68" spans="1:22" ht="15" x14ac:dyDescent="0.25">
      <c r="A68" s="223" t="s">
        <v>217</v>
      </c>
      <c r="B68" s="534"/>
      <c r="C68" s="535"/>
      <c r="D68" s="224"/>
      <c r="E68" s="534"/>
      <c r="F68" s="536"/>
      <c r="L68" s="389">
        <f t="shared" ref="L68:L73" si="5">L67+1</f>
        <v>65</v>
      </c>
      <c r="M68" s="429" t="s">
        <v>837</v>
      </c>
      <c r="N68" s="430">
        <v>166</v>
      </c>
      <c r="O68" s="429" t="s">
        <v>86</v>
      </c>
      <c r="P68" s="429" t="s">
        <v>838</v>
      </c>
      <c r="Q68" s="430">
        <v>1.0051000000000001</v>
      </c>
      <c r="R68" s="430">
        <v>0</v>
      </c>
      <c r="S68" s="430">
        <v>0</v>
      </c>
      <c r="T68" s="431">
        <v>0</v>
      </c>
      <c r="U68" s="437">
        <v>0.4</v>
      </c>
      <c r="V68" s="432">
        <f t="shared" si="4"/>
        <v>0.4</v>
      </c>
    </row>
    <row r="69" spans="1:22" ht="15" x14ac:dyDescent="0.25">
      <c r="A69" s="223" t="s">
        <v>218</v>
      </c>
      <c r="B69" s="534"/>
      <c r="C69" s="535"/>
      <c r="D69" s="224"/>
      <c r="E69" s="534"/>
      <c r="F69" s="536"/>
      <c r="L69" s="389">
        <f t="shared" si="5"/>
        <v>66</v>
      </c>
      <c r="M69" s="429" t="s">
        <v>646</v>
      </c>
      <c r="N69" s="430">
        <v>222</v>
      </c>
      <c r="O69" s="429" t="s">
        <v>86</v>
      </c>
      <c r="P69" s="429" t="s">
        <v>647</v>
      </c>
      <c r="Q69" s="430">
        <v>1.0051000000000001</v>
      </c>
      <c r="R69" s="430">
        <v>0</v>
      </c>
      <c r="S69" s="430">
        <v>0</v>
      </c>
      <c r="T69" s="431">
        <v>0</v>
      </c>
      <c r="U69" s="437">
        <v>1</v>
      </c>
      <c r="V69" s="432" t="str">
        <f t="shared" si="4"/>
        <v>N/A</v>
      </c>
    </row>
    <row r="70" spans="1:22" ht="15" x14ac:dyDescent="0.25">
      <c r="A70" s="223"/>
      <c r="B70" s="526"/>
      <c r="C70" s="527"/>
      <c r="D70" s="224"/>
      <c r="E70" s="526"/>
      <c r="F70" s="546"/>
      <c r="L70" s="389">
        <f t="shared" si="5"/>
        <v>67</v>
      </c>
      <c r="M70" s="429" t="s">
        <v>839</v>
      </c>
      <c r="N70" s="430">
        <v>438</v>
      </c>
      <c r="O70" s="429" t="s">
        <v>86</v>
      </c>
      <c r="P70" s="429" t="s">
        <v>840</v>
      </c>
      <c r="Q70" s="430">
        <v>1.0051000000000001</v>
      </c>
      <c r="R70" s="430">
        <v>0</v>
      </c>
      <c r="S70" s="430">
        <v>0</v>
      </c>
      <c r="T70" s="431">
        <v>0</v>
      </c>
      <c r="U70" s="437">
        <v>0.4</v>
      </c>
      <c r="V70" s="432">
        <f t="shared" si="4"/>
        <v>0.4</v>
      </c>
    </row>
    <row r="71" spans="1:22" ht="15" x14ac:dyDescent="0.25">
      <c r="A71" s="221" t="s">
        <v>219</v>
      </c>
      <c r="B71" s="526"/>
      <c r="C71" s="527"/>
      <c r="D71" s="225"/>
      <c r="E71" s="526"/>
      <c r="F71" s="546"/>
      <c r="L71" s="389">
        <f t="shared" si="5"/>
        <v>68</v>
      </c>
      <c r="M71" s="429" t="s">
        <v>841</v>
      </c>
      <c r="N71" s="430">
        <v>172</v>
      </c>
      <c r="O71" s="429" t="s">
        <v>86</v>
      </c>
      <c r="P71" s="429" t="s">
        <v>842</v>
      </c>
      <c r="Q71" s="430">
        <v>1.0051000000000001</v>
      </c>
      <c r="R71" s="430">
        <v>0</v>
      </c>
      <c r="S71" s="430">
        <v>0</v>
      </c>
      <c r="T71" s="431">
        <v>0</v>
      </c>
      <c r="U71" s="437">
        <v>0.4</v>
      </c>
      <c r="V71" s="432">
        <f t="shared" si="4"/>
        <v>0.4</v>
      </c>
    </row>
    <row r="72" spans="1:22" ht="15" x14ac:dyDescent="0.25">
      <c r="A72" s="223" t="s">
        <v>1342</v>
      </c>
      <c r="B72" s="534"/>
      <c r="C72" s="535"/>
      <c r="D72" s="225"/>
      <c r="E72" s="534"/>
      <c r="F72" s="536"/>
      <c r="L72" s="389">
        <f t="shared" si="5"/>
        <v>69</v>
      </c>
      <c r="M72" s="429" t="s">
        <v>843</v>
      </c>
      <c r="N72" s="430">
        <v>206</v>
      </c>
      <c r="O72" s="429" t="s">
        <v>86</v>
      </c>
      <c r="P72" s="429" t="s">
        <v>844</v>
      </c>
      <c r="Q72" s="430">
        <v>1.0051000000000001</v>
      </c>
      <c r="R72" s="430">
        <v>0</v>
      </c>
      <c r="S72" s="430">
        <v>0</v>
      </c>
      <c r="T72" s="431">
        <v>0</v>
      </c>
      <c r="U72" s="437">
        <v>0.4</v>
      </c>
      <c r="V72" s="432">
        <f t="shared" si="4"/>
        <v>0.4</v>
      </c>
    </row>
    <row r="73" spans="1:22" ht="15" x14ac:dyDescent="0.25">
      <c r="A73" s="223" t="s">
        <v>216</v>
      </c>
      <c r="B73" s="534"/>
      <c r="C73" s="535"/>
      <c r="D73" s="225"/>
      <c r="E73" s="534"/>
      <c r="F73" s="536"/>
      <c r="L73" s="389">
        <f t="shared" si="5"/>
        <v>70</v>
      </c>
      <c r="M73" s="429" t="s">
        <v>845</v>
      </c>
      <c r="N73" s="430">
        <v>168</v>
      </c>
      <c r="O73" s="429" t="s">
        <v>86</v>
      </c>
      <c r="P73" s="429" t="s">
        <v>846</v>
      </c>
      <c r="Q73" s="430">
        <v>1.0051000000000001</v>
      </c>
      <c r="R73" s="430">
        <v>0</v>
      </c>
      <c r="S73" s="430">
        <v>0</v>
      </c>
      <c r="T73" s="431">
        <v>1.7000000000000001E-2</v>
      </c>
      <c r="U73" s="437">
        <v>0.4</v>
      </c>
      <c r="V73" s="432">
        <f t="shared" si="4"/>
        <v>0.4</v>
      </c>
    </row>
    <row r="74" spans="1:22" ht="15" x14ac:dyDescent="0.25">
      <c r="A74" s="223" t="s">
        <v>218</v>
      </c>
      <c r="B74" s="534"/>
      <c r="C74" s="535"/>
      <c r="D74" s="225"/>
      <c r="E74" s="534"/>
      <c r="F74" s="536"/>
      <c r="L74" s="389">
        <v>71</v>
      </c>
      <c r="M74" s="429" t="s">
        <v>683</v>
      </c>
      <c r="N74" s="430">
        <v>216</v>
      </c>
      <c r="O74" s="429" t="s">
        <v>86</v>
      </c>
      <c r="P74" s="429" t="s">
        <v>684</v>
      </c>
      <c r="Q74" s="430">
        <v>1.0051000000000001</v>
      </c>
      <c r="R74" s="430">
        <v>0</v>
      </c>
      <c r="S74" s="430">
        <v>0</v>
      </c>
      <c r="T74" s="431">
        <v>0.33689999999999998</v>
      </c>
      <c r="U74" s="437">
        <v>1</v>
      </c>
      <c r="V74" s="432" t="str">
        <f t="shared" si="4"/>
        <v>N/A</v>
      </c>
    </row>
    <row r="75" spans="1:22" ht="15" x14ac:dyDescent="0.25">
      <c r="A75" s="223"/>
      <c r="B75" s="526"/>
      <c r="C75" s="527"/>
      <c r="D75" s="225"/>
      <c r="E75" s="526"/>
      <c r="F75" s="546"/>
      <c r="L75" s="389">
        <v>72</v>
      </c>
      <c r="M75" s="429" t="s">
        <v>847</v>
      </c>
      <c r="N75" s="430">
        <v>704</v>
      </c>
      <c r="O75" s="429" t="s">
        <v>86</v>
      </c>
      <c r="P75" s="429" t="s">
        <v>848</v>
      </c>
      <c r="Q75" s="430">
        <v>1.0051000000000001</v>
      </c>
      <c r="R75" s="430">
        <v>0</v>
      </c>
      <c r="S75" s="430">
        <v>0</v>
      </c>
      <c r="T75" s="431">
        <v>0</v>
      </c>
      <c r="U75" s="437">
        <v>0.4</v>
      </c>
      <c r="V75" s="432">
        <f t="shared" si="4"/>
        <v>0.4</v>
      </c>
    </row>
    <row r="76" spans="1:22" ht="15" x14ac:dyDescent="0.25">
      <c r="A76" s="221" t="s">
        <v>221</v>
      </c>
      <c r="B76" s="526"/>
      <c r="C76" s="527"/>
      <c r="D76" s="225"/>
      <c r="E76" s="526"/>
      <c r="F76" s="546"/>
      <c r="L76" s="389">
        <f>L75+1</f>
        <v>73</v>
      </c>
      <c r="M76" s="429" t="s">
        <v>849</v>
      </c>
      <c r="N76" s="430">
        <v>290</v>
      </c>
      <c r="O76" s="429" t="s">
        <v>86</v>
      </c>
      <c r="P76" s="429" t="s">
        <v>850</v>
      </c>
      <c r="Q76" s="430">
        <v>1.0051000000000001</v>
      </c>
      <c r="R76" s="430">
        <v>0</v>
      </c>
      <c r="S76" s="430">
        <v>0</v>
      </c>
      <c r="T76" s="431">
        <v>0</v>
      </c>
      <c r="U76" s="437">
        <v>0.4</v>
      </c>
      <c r="V76" s="432">
        <f t="shared" si="4"/>
        <v>0.4</v>
      </c>
    </row>
    <row r="77" spans="1:22" ht="15" x14ac:dyDescent="0.25">
      <c r="A77" s="223" t="s">
        <v>1341</v>
      </c>
      <c r="B77" s="534"/>
      <c r="C77" s="535"/>
      <c r="D77" s="225"/>
      <c r="E77" s="534"/>
      <c r="F77" s="536"/>
      <c r="L77" s="389">
        <f>L76+1</f>
        <v>74</v>
      </c>
      <c r="M77" s="429" t="s">
        <v>851</v>
      </c>
      <c r="N77" s="430">
        <v>182</v>
      </c>
      <c r="O77" s="429" t="s">
        <v>86</v>
      </c>
      <c r="P77" s="429" t="s">
        <v>852</v>
      </c>
      <c r="Q77" s="430">
        <v>1.0051000000000001</v>
      </c>
      <c r="R77" s="430">
        <v>0</v>
      </c>
      <c r="S77" s="430">
        <v>0</v>
      </c>
      <c r="T77" s="431">
        <v>0</v>
      </c>
      <c r="U77" s="437">
        <v>0.4</v>
      </c>
      <c r="V77" s="432">
        <f t="shared" si="4"/>
        <v>0.4</v>
      </c>
    </row>
    <row r="78" spans="1:22" ht="15" x14ac:dyDescent="0.25">
      <c r="A78" s="223" t="s">
        <v>216</v>
      </c>
      <c r="B78" s="534"/>
      <c r="C78" s="535"/>
      <c r="D78" s="225"/>
      <c r="E78" s="534"/>
      <c r="F78" s="536"/>
      <c r="L78" s="389">
        <f t="shared" ref="L78:L146" si="6">L77+1</f>
        <v>75</v>
      </c>
      <c r="M78" s="429" t="s">
        <v>853</v>
      </c>
      <c r="N78" s="430">
        <v>72</v>
      </c>
      <c r="O78" s="429" t="s">
        <v>86</v>
      </c>
      <c r="P78" s="429" t="s">
        <v>854</v>
      </c>
      <c r="Q78" s="430">
        <v>1.0051000000000001</v>
      </c>
      <c r="R78" s="430">
        <v>0</v>
      </c>
      <c r="S78" s="430">
        <v>0</v>
      </c>
      <c r="T78" s="431">
        <v>0</v>
      </c>
      <c r="U78" s="437">
        <v>0.4</v>
      </c>
      <c r="V78" s="432">
        <f t="shared" si="4"/>
        <v>0.4</v>
      </c>
    </row>
    <row r="79" spans="1:22" ht="15" x14ac:dyDescent="0.25">
      <c r="A79" s="223" t="s">
        <v>217</v>
      </c>
      <c r="B79" s="534"/>
      <c r="C79" s="535"/>
      <c r="D79" s="225"/>
      <c r="E79" s="534"/>
      <c r="F79" s="536"/>
      <c r="L79" s="389">
        <f t="shared" si="6"/>
        <v>76</v>
      </c>
      <c r="M79" s="429" t="s">
        <v>855</v>
      </c>
      <c r="N79" s="430">
        <v>4</v>
      </c>
      <c r="O79" s="429" t="s">
        <v>86</v>
      </c>
      <c r="P79" s="429" t="s">
        <v>856</v>
      </c>
      <c r="Q79" s="430">
        <v>1.0051000000000001</v>
      </c>
      <c r="R79" s="430">
        <v>0</v>
      </c>
      <c r="S79" s="430">
        <v>0</v>
      </c>
      <c r="T79" s="431">
        <v>0</v>
      </c>
      <c r="U79" s="437">
        <v>0.4</v>
      </c>
      <c r="V79" s="432">
        <f t="shared" si="4"/>
        <v>0.4</v>
      </c>
    </row>
    <row r="80" spans="1:22" ht="15" x14ac:dyDescent="0.25">
      <c r="A80" s="223" t="s">
        <v>218</v>
      </c>
      <c r="B80" s="534"/>
      <c r="C80" s="535"/>
      <c r="D80" s="225"/>
      <c r="E80" s="534"/>
      <c r="F80" s="536"/>
      <c r="L80" s="389">
        <f t="shared" si="6"/>
        <v>77</v>
      </c>
      <c r="M80" s="429" t="s">
        <v>857</v>
      </c>
      <c r="N80" s="430">
        <v>368</v>
      </c>
      <c r="O80" s="429" t="s">
        <v>86</v>
      </c>
      <c r="P80" s="429" t="s">
        <v>858</v>
      </c>
      <c r="Q80" s="430">
        <v>1.0051000000000001</v>
      </c>
      <c r="R80" s="430">
        <v>0</v>
      </c>
      <c r="S80" s="430">
        <v>0</v>
      </c>
      <c r="T80" s="431">
        <v>0</v>
      </c>
      <c r="U80" s="437">
        <v>0.4</v>
      </c>
      <c r="V80" s="432">
        <f t="shared" si="4"/>
        <v>0.4</v>
      </c>
    </row>
    <row r="81" spans="1:22" ht="15" x14ac:dyDescent="0.25">
      <c r="A81" s="223"/>
      <c r="B81" s="548"/>
      <c r="C81" s="549"/>
      <c r="D81" s="229"/>
      <c r="E81" s="548"/>
      <c r="F81" s="550"/>
      <c r="L81" s="389">
        <f t="shared" si="6"/>
        <v>78</v>
      </c>
      <c r="M81" s="429" t="s">
        <v>859</v>
      </c>
      <c r="N81" s="430">
        <v>268</v>
      </c>
      <c r="O81" s="429" t="s">
        <v>86</v>
      </c>
      <c r="P81" s="429" t="s">
        <v>860</v>
      </c>
      <c r="Q81" s="430">
        <v>1.0051000000000001</v>
      </c>
      <c r="R81" s="430">
        <v>0</v>
      </c>
      <c r="S81" s="430">
        <v>0</v>
      </c>
      <c r="T81" s="431">
        <v>0</v>
      </c>
      <c r="U81" s="437">
        <v>0.4</v>
      </c>
      <c r="V81" s="432">
        <f t="shared" si="4"/>
        <v>0.4</v>
      </c>
    </row>
    <row r="82" spans="1:22" ht="15" x14ac:dyDescent="0.25">
      <c r="A82" s="230" t="s">
        <v>225</v>
      </c>
      <c r="B82" s="551">
        <f>SUM(B60:C63)+SUM(B72:C74)+SUM(B77:C80)+SUM(B66:C69)</f>
        <v>0</v>
      </c>
      <c r="C82" s="552"/>
      <c r="D82" s="231"/>
      <c r="E82" s="551">
        <f>SUM(E60:F63)+SUM(E72:F74)+SUM(E77:F80)+SUM(E66:F69)</f>
        <v>0</v>
      </c>
      <c r="F82" s="553"/>
      <c r="L82" s="389">
        <f t="shared" si="6"/>
        <v>79</v>
      </c>
      <c r="M82" s="429" t="s">
        <v>861</v>
      </c>
      <c r="N82" s="430">
        <v>30</v>
      </c>
      <c r="O82" s="429" t="s">
        <v>86</v>
      </c>
      <c r="P82" s="429" t="s">
        <v>862</v>
      </c>
      <c r="Q82" s="430">
        <v>1.0051000000000001</v>
      </c>
      <c r="R82" s="430">
        <v>0</v>
      </c>
      <c r="S82" s="430">
        <v>0</v>
      </c>
      <c r="T82" s="431">
        <v>0</v>
      </c>
      <c r="U82" s="437">
        <v>0.4</v>
      </c>
      <c r="V82" s="432">
        <f t="shared" si="4"/>
        <v>0.4</v>
      </c>
    </row>
    <row r="83" spans="1:22" ht="15" x14ac:dyDescent="0.25">
      <c r="A83" s="230" t="s">
        <v>675</v>
      </c>
      <c r="B83" s="551">
        <f>B60+B72+B77+B66</f>
        <v>0</v>
      </c>
      <c r="C83" s="552"/>
      <c r="D83" s="231"/>
      <c r="E83" s="551">
        <f>E60+E72+E77+E66</f>
        <v>0</v>
      </c>
      <c r="F83" s="553"/>
      <c r="L83" s="389">
        <f t="shared" si="6"/>
        <v>80</v>
      </c>
      <c r="M83" s="429" t="s">
        <v>863</v>
      </c>
      <c r="N83" s="430">
        <v>48</v>
      </c>
      <c r="O83" s="429" t="s">
        <v>86</v>
      </c>
      <c r="P83" s="429" t="s">
        <v>864</v>
      </c>
      <c r="Q83" s="430">
        <v>1.0051000000000001</v>
      </c>
      <c r="R83" s="430">
        <v>0</v>
      </c>
      <c r="S83" s="430">
        <v>0</v>
      </c>
      <c r="T83" s="431">
        <v>0</v>
      </c>
      <c r="U83" s="437">
        <v>0.4</v>
      </c>
      <c r="V83" s="432">
        <f t="shared" si="4"/>
        <v>0.4</v>
      </c>
    </row>
    <row r="84" spans="1:22" ht="15" x14ac:dyDescent="0.25">
      <c r="A84" s="230" t="s">
        <v>676</v>
      </c>
      <c r="B84" s="554">
        <f>B21</f>
        <v>0</v>
      </c>
      <c r="C84" s="555"/>
      <c r="D84" s="232"/>
      <c r="E84" s="555">
        <f>B20</f>
        <v>0</v>
      </c>
      <c r="F84" s="556"/>
      <c r="L84" s="389">
        <f t="shared" si="6"/>
        <v>81</v>
      </c>
      <c r="M84" s="429" t="s">
        <v>292</v>
      </c>
      <c r="N84" s="430">
        <v>478</v>
      </c>
      <c r="O84" s="429" t="s">
        <v>86</v>
      </c>
      <c r="P84" s="429" t="s">
        <v>437</v>
      </c>
      <c r="Q84" s="430">
        <v>1.0051000000000001</v>
      </c>
      <c r="R84" s="430">
        <v>0</v>
      </c>
      <c r="S84" s="430">
        <v>0</v>
      </c>
      <c r="T84" s="431">
        <v>0</v>
      </c>
      <c r="U84" s="437">
        <v>1</v>
      </c>
      <c r="V84" s="432" t="str">
        <f t="shared" si="4"/>
        <v>N/A</v>
      </c>
    </row>
    <row r="85" spans="1:22" s="228" customFormat="1" ht="15" x14ac:dyDescent="0.25">
      <c r="A85" s="230" t="s">
        <v>226</v>
      </c>
      <c r="B85" s="557" t="e">
        <f>B83/B84</f>
        <v>#DIV/0!</v>
      </c>
      <c r="C85" s="558"/>
      <c r="D85" s="233"/>
      <c r="E85" s="557" t="e">
        <f>E83/E84</f>
        <v>#DIV/0!</v>
      </c>
      <c r="F85" s="559"/>
      <c r="K85" s="395"/>
      <c r="L85" s="389">
        <f t="shared" si="6"/>
        <v>82</v>
      </c>
      <c r="M85" s="429" t="s">
        <v>865</v>
      </c>
      <c r="N85" s="430">
        <v>356</v>
      </c>
      <c r="O85" s="429" t="s">
        <v>86</v>
      </c>
      <c r="P85" s="429" t="s">
        <v>866</v>
      </c>
      <c r="Q85" s="430">
        <v>1.0051000000000001</v>
      </c>
      <c r="R85" s="430">
        <v>0</v>
      </c>
      <c r="S85" s="430">
        <v>0</v>
      </c>
      <c r="T85" s="434">
        <v>0</v>
      </c>
      <c r="U85" s="439">
        <v>0.4</v>
      </c>
      <c r="V85" s="432">
        <f t="shared" si="4"/>
        <v>0.4</v>
      </c>
    </row>
    <row r="86" spans="1:22" s="228" customFormat="1" ht="15" x14ac:dyDescent="0.25">
      <c r="A86" s="230"/>
      <c r="B86" s="378"/>
      <c r="C86" s="379"/>
      <c r="D86" s="380"/>
      <c r="E86" s="379"/>
      <c r="F86" s="381"/>
      <c r="K86" s="395"/>
      <c r="L86" s="389">
        <f t="shared" si="6"/>
        <v>83</v>
      </c>
      <c r="M86" s="429" t="s">
        <v>867</v>
      </c>
      <c r="N86" s="430">
        <v>206</v>
      </c>
      <c r="O86" s="429" t="s">
        <v>86</v>
      </c>
      <c r="P86" s="429" t="s">
        <v>868</v>
      </c>
      <c r="Q86" s="430">
        <v>1.0051000000000001</v>
      </c>
      <c r="R86" s="430">
        <v>0</v>
      </c>
      <c r="S86" s="430">
        <v>0</v>
      </c>
      <c r="T86" s="434">
        <v>0</v>
      </c>
      <c r="U86" s="439">
        <v>0.4</v>
      </c>
      <c r="V86" s="432">
        <f t="shared" si="4"/>
        <v>0.4</v>
      </c>
    </row>
    <row r="87" spans="1:22" s="228" customFormat="1" ht="15.75" thickBot="1" x14ac:dyDescent="0.3">
      <c r="A87" s="234" t="s">
        <v>227</v>
      </c>
      <c r="B87" s="560" t="e">
        <f>(B83+E83)/B19</f>
        <v>#DIV/0!</v>
      </c>
      <c r="C87" s="561"/>
      <c r="D87" s="561"/>
      <c r="E87" s="561"/>
      <c r="F87" s="562"/>
      <c r="K87" s="395"/>
      <c r="L87" s="389">
        <f t="shared" si="6"/>
        <v>84</v>
      </c>
      <c r="M87" s="429" t="s">
        <v>869</v>
      </c>
      <c r="N87" s="430">
        <v>210</v>
      </c>
      <c r="O87" s="429" t="s">
        <v>86</v>
      </c>
      <c r="P87" s="429" t="s">
        <v>870</v>
      </c>
      <c r="Q87" s="430">
        <v>1.0051000000000001</v>
      </c>
      <c r="R87" s="430">
        <v>0</v>
      </c>
      <c r="S87" s="430">
        <v>0</v>
      </c>
      <c r="T87" s="434">
        <v>0</v>
      </c>
      <c r="U87" s="439">
        <v>0.4</v>
      </c>
      <c r="V87" s="432">
        <f t="shared" si="4"/>
        <v>0.4</v>
      </c>
    </row>
    <row r="88" spans="1:22" ht="15.75" thickTop="1" x14ac:dyDescent="0.25">
      <c r="L88" s="389">
        <f t="shared" si="6"/>
        <v>85</v>
      </c>
      <c r="M88" s="429" t="s">
        <v>871</v>
      </c>
      <c r="N88" s="430">
        <v>186</v>
      </c>
      <c r="O88" s="429" t="s">
        <v>86</v>
      </c>
      <c r="P88" s="429" t="s">
        <v>872</v>
      </c>
      <c r="Q88" s="430">
        <v>1.0051000000000001</v>
      </c>
      <c r="R88" s="430">
        <v>0</v>
      </c>
      <c r="S88" s="430">
        <v>0</v>
      </c>
      <c r="T88" s="431">
        <v>0.22239999999999999</v>
      </c>
      <c r="U88" s="437">
        <v>0.4</v>
      </c>
      <c r="V88" s="432">
        <f t="shared" si="4"/>
        <v>0.4</v>
      </c>
    </row>
    <row r="89" spans="1:22" ht="15" x14ac:dyDescent="0.25">
      <c r="L89" s="389">
        <f t="shared" si="6"/>
        <v>86</v>
      </c>
      <c r="M89" s="429" t="s">
        <v>873</v>
      </c>
      <c r="N89" s="430">
        <v>388</v>
      </c>
      <c r="O89" s="429" t="s">
        <v>86</v>
      </c>
      <c r="P89" s="429" t="s">
        <v>874</v>
      </c>
      <c r="Q89" s="430">
        <v>1.0051000000000001</v>
      </c>
      <c r="R89" s="430">
        <v>0</v>
      </c>
      <c r="S89" s="430">
        <v>0</v>
      </c>
      <c r="T89" s="431">
        <v>0</v>
      </c>
      <c r="U89" s="437">
        <v>0.4</v>
      </c>
      <c r="V89" s="432">
        <f t="shared" si="4"/>
        <v>0.4</v>
      </c>
    </row>
    <row r="90" spans="1:22" ht="15" x14ac:dyDescent="0.25">
      <c r="L90" s="389">
        <f t="shared" si="6"/>
        <v>87</v>
      </c>
      <c r="M90" s="429" t="s">
        <v>875</v>
      </c>
      <c r="N90" s="430">
        <v>216</v>
      </c>
      <c r="O90" s="429" t="s">
        <v>86</v>
      </c>
      <c r="P90" s="429" t="s">
        <v>876</v>
      </c>
      <c r="Q90" s="430">
        <v>1.0051000000000001</v>
      </c>
      <c r="R90" s="430">
        <v>0</v>
      </c>
      <c r="S90" s="430">
        <v>0</v>
      </c>
      <c r="T90" s="431">
        <v>0</v>
      </c>
      <c r="U90" s="437">
        <v>0.4</v>
      </c>
      <c r="V90" s="432">
        <f t="shared" si="4"/>
        <v>0.4</v>
      </c>
    </row>
    <row r="91" spans="1:22" ht="15" x14ac:dyDescent="0.25">
      <c r="L91" s="389">
        <f t="shared" si="6"/>
        <v>88</v>
      </c>
      <c r="M91" s="429" t="s">
        <v>877</v>
      </c>
      <c r="N91" s="430">
        <v>162</v>
      </c>
      <c r="O91" s="429" t="s">
        <v>86</v>
      </c>
      <c r="P91" s="429" t="s">
        <v>878</v>
      </c>
      <c r="Q91" s="430">
        <v>1.0051000000000001</v>
      </c>
      <c r="R91" s="430">
        <v>0</v>
      </c>
      <c r="S91" s="430">
        <v>0</v>
      </c>
      <c r="T91" s="431">
        <v>0</v>
      </c>
      <c r="U91" s="437">
        <v>0.4</v>
      </c>
      <c r="V91" s="432">
        <f t="shared" si="4"/>
        <v>0.4</v>
      </c>
    </row>
    <row r="92" spans="1:22" ht="15" x14ac:dyDescent="0.25">
      <c r="L92" s="389">
        <v>87</v>
      </c>
      <c r="M92" s="429" t="s">
        <v>879</v>
      </c>
      <c r="N92" s="430">
        <v>394</v>
      </c>
      <c r="O92" s="429" t="s">
        <v>86</v>
      </c>
      <c r="P92" s="429" t="s">
        <v>880</v>
      </c>
      <c r="Q92" s="430">
        <v>1.0051000000000001</v>
      </c>
      <c r="R92" s="430">
        <v>0</v>
      </c>
      <c r="S92" s="430">
        <v>0</v>
      </c>
      <c r="T92" s="431">
        <v>0</v>
      </c>
      <c r="U92" s="437">
        <v>0.4</v>
      </c>
      <c r="V92" s="432">
        <f t="shared" si="4"/>
        <v>0.4</v>
      </c>
    </row>
    <row r="93" spans="1:22" ht="15" x14ac:dyDescent="0.25">
      <c r="L93" s="389">
        <v>88</v>
      </c>
      <c r="M93" s="429" t="s">
        <v>881</v>
      </c>
      <c r="N93" s="430">
        <v>24</v>
      </c>
      <c r="O93" s="429" t="s">
        <v>87</v>
      </c>
      <c r="P93" s="429" t="s">
        <v>882</v>
      </c>
      <c r="Q93" s="430">
        <v>0.98480000000000001</v>
      </c>
      <c r="R93" s="430">
        <v>0</v>
      </c>
      <c r="S93" s="430">
        <v>0</v>
      </c>
      <c r="T93" s="431">
        <v>1.8700000000000001E-2</v>
      </c>
      <c r="U93" s="437">
        <v>0.4</v>
      </c>
      <c r="V93" s="432">
        <f t="shared" si="4"/>
        <v>0.4</v>
      </c>
    </row>
    <row r="94" spans="1:22" ht="15" x14ac:dyDescent="0.25">
      <c r="L94" s="389">
        <f t="shared" si="6"/>
        <v>89</v>
      </c>
      <c r="M94" s="429" t="s">
        <v>293</v>
      </c>
      <c r="N94" s="430">
        <v>64</v>
      </c>
      <c r="O94" s="429" t="s">
        <v>87</v>
      </c>
      <c r="P94" s="429" t="s">
        <v>438</v>
      </c>
      <c r="Q94" s="430">
        <v>0.98480000000000001</v>
      </c>
      <c r="R94" s="430">
        <v>0</v>
      </c>
      <c r="S94" s="430">
        <v>0</v>
      </c>
      <c r="T94" s="431">
        <v>0.69730000000000003</v>
      </c>
      <c r="U94" s="437">
        <v>1</v>
      </c>
      <c r="V94" s="432" t="str">
        <f t="shared" si="4"/>
        <v>N/A</v>
      </c>
    </row>
    <row r="95" spans="1:22" ht="15" x14ac:dyDescent="0.25">
      <c r="C95" s="16"/>
      <c r="D95" s="16"/>
      <c r="L95" s="389">
        <v>90</v>
      </c>
      <c r="M95" s="429" t="s">
        <v>883</v>
      </c>
      <c r="N95" s="430">
        <v>230</v>
      </c>
      <c r="O95" s="429" t="s">
        <v>87</v>
      </c>
      <c r="P95" s="429" t="s">
        <v>884</v>
      </c>
      <c r="Q95" s="430">
        <v>0.98480000000000001</v>
      </c>
      <c r="R95" s="430">
        <v>0</v>
      </c>
      <c r="S95" s="430">
        <v>0</v>
      </c>
      <c r="T95" s="431">
        <v>7.8600000000000003E-2</v>
      </c>
      <c r="U95" s="437">
        <v>1</v>
      </c>
      <c r="V95" s="432" t="str">
        <f t="shared" si="4"/>
        <v>N/A</v>
      </c>
    </row>
    <row r="96" spans="1:22" ht="15" x14ac:dyDescent="0.25">
      <c r="C96" s="16"/>
      <c r="D96" s="16"/>
      <c r="L96" s="389">
        <v>91</v>
      </c>
      <c r="M96" s="429" t="s">
        <v>294</v>
      </c>
      <c r="N96" s="430">
        <v>212</v>
      </c>
      <c r="O96" s="429" t="s">
        <v>87</v>
      </c>
      <c r="P96" s="429" t="s">
        <v>180</v>
      </c>
      <c r="Q96" s="430">
        <v>0.98480000000000001</v>
      </c>
      <c r="R96" s="430">
        <v>2185295</v>
      </c>
      <c r="S96" s="430">
        <v>10765</v>
      </c>
      <c r="T96" s="431">
        <v>0.63919999999999999</v>
      </c>
      <c r="U96" s="437">
        <v>1</v>
      </c>
      <c r="V96" s="432" t="str">
        <f t="shared" si="4"/>
        <v>N/A</v>
      </c>
    </row>
    <row r="97" spans="1:22" ht="15" x14ac:dyDescent="0.25">
      <c r="A97" s="235"/>
      <c r="B97" s="213"/>
      <c r="C97" s="16"/>
      <c r="D97" s="547"/>
      <c r="E97" s="547"/>
      <c r="F97" s="547"/>
      <c r="G97" s="547"/>
      <c r="H97" s="547"/>
      <c r="I97" s="547"/>
      <c r="J97" s="547"/>
      <c r="K97" s="396"/>
      <c r="L97" s="389">
        <v>92</v>
      </c>
      <c r="M97" s="429" t="s">
        <v>295</v>
      </c>
      <c r="N97" s="430">
        <v>430</v>
      </c>
      <c r="O97" s="429" t="s">
        <v>87</v>
      </c>
      <c r="P97" s="429" t="s">
        <v>439</v>
      </c>
      <c r="Q97" s="430">
        <v>0.98480000000000001</v>
      </c>
      <c r="R97" s="430">
        <v>0</v>
      </c>
      <c r="S97" s="430">
        <v>0</v>
      </c>
      <c r="T97" s="431">
        <v>0.29480000000000001</v>
      </c>
      <c r="U97" s="437">
        <v>1</v>
      </c>
      <c r="V97" s="432" t="str">
        <f t="shared" si="4"/>
        <v>N/A</v>
      </c>
    </row>
    <row r="98" spans="1:22" ht="15" x14ac:dyDescent="0.25">
      <c r="A98" s="236" t="s">
        <v>228</v>
      </c>
      <c r="B98" s="237">
        <f>B54+E54</f>
        <v>0</v>
      </c>
      <c r="C98" s="16"/>
      <c r="D98" s="568" t="s">
        <v>229</v>
      </c>
      <c r="E98" s="568"/>
      <c r="F98" s="568"/>
      <c r="G98" s="568"/>
      <c r="H98" s="568"/>
      <c r="I98" s="568"/>
      <c r="J98" s="568"/>
      <c r="K98" s="16">
        <f>B82+E82</f>
        <v>0</v>
      </c>
      <c r="L98" s="389">
        <f t="shared" si="6"/>
        <v>93</v>
      </c>
      <c r="M98" s="429" t="s">
        <v>885</v>
      </c>
      <c r="N98" s="430">
        <v>152</v>
      </c>
      <c r="O98" s="429" t="s">
        <v>87</v>
      </c>
      <c r="P98" s="429" t="s">
        <v>886</v>
      </c>
      <c r="Q98" s="430">
        <v>0.98480000000000001</v>
      </c>
      <c r="R98" s="430">
        <v>0</v>
      </c>
      <c r="S98" s="430">
        <v>0</v>
      </c>
      <c r="T98" s="431">
        <v>0.1308</v>
      </c>
      <c r="U98" s="437">
        <v>1</v>
      </c>
      <c r="V98" s="432" t="str">
        <f t="shared" si="4"/>
        <v>N/A</v>
      </c>
    </row>
    <row r="99" spans="1:22" ht="15" x14ac:dyDescent="0.25">
      <c r="A99" s="238" t="s">
        <v>230</v>
      </c>
      <c r="B99" s="213">
        <f>B28+B29+B30+B31+E28+E29+E30+E31</f>
        <v>0</v>
      </c>
      <c r="C99" s="16"/>
      <c r="D99" s="569" t="s">
        <v>231</v>
      </c>
      <c r="E99" s="570"/>
      <c r="F99" s="570"/>
      <c r="G99" s="570"/>
      <c r="H99" s="570"/>
      <c r="I99" s="570"/>
      <c r="J99" s="571"/>
      <c r="K99" s="396" t="e">
        <f>B60+B62+#REF!+B63+E60+E61+E62+E63</f>
        <v>#REF!</v>
      </c>
      <c r="L99" s="389">
        <v>94</v>
      </c>
      <c r="M99" s="429" t="s">
        <v>887</v>
      </c>
      <c r="N99" s="430">
        <v>436</v>
      </c>
      <c r="O99" s="429" t="s">
        <v>87</v>
      </c>
      <c r="P99" s="429" t="s">
        <v>888</v>
      </c>
      <c r="Q99" s="430">
        <v>0.98480000000000001</v>
      </c>
      <c r="R99" s="430">
        <v>0</v>
      </c>
      <c r="S99" s="430">
        <v>0</v>
      </c>
      <c r="T99" s="431">
        <v>0.2661</v>
      </c>
      <c r="U99" s="437">
        <v>1</v>
      </c>
      <c r="V99" s="432" t="str">
        <f t="shared" si="4"/>
        <v>N/A</v>
      </c>
    </row>
    <row r="100" spans="1:22" ht="15" x14ac:dyDescent="0.25">
      <c r="A100" s="238" t="s">
        <v>265</v>
      </c>
      <c r="B100" s="213">
        <f>B34+E34+B35+E35+B36+E36+B37+E37</f>
        <v>0</v>
      </c>
      <c r="C100" s="16"/>
      <c r="D100" s="238" t="s">
        <v>266</v>
      </c>
      <c r="E100" s="238"/>
      <c r="F100" s="382"/>
      <c r="G100" s="382"/>
      <c r="H100" s="382"/>
      <c r="I100" s="382"/>
      <c r="J100" s="382"/>
      <c r="K100" s="396">
        <f>B66+B67+B68+B69+E66+E67+E68+E69</f>
        <v>0</v>
      </c>
      <c r="L100" s="389">
        <v>95</v>
      </c>
      <c r="M100" s="429" t="s">
        <v>889</v>
      </c>
      <c r="N100" s="430">
        <v>60</v>
      </c>
      <c r="O100" s="429" t="s">
        <v>87</v>
      </c>
      <c r="P100" s="429" t="s">
        <v>890</v>
      </c>
      <c r="Q100" s="430">
        <v>0.98480000000000001</v>
      </c>
      <c r="R100" s="430">
        <v>0</v>
      </c>
      <c r="S100" s="430">
        <v>0</v>
      </c>
      <c r="T100" s="431">
        <v>7.5499999999999998E-2</v>
      </c>
      <c r="U100" s="437">
        <v>0.4</v>
      </c>
      <c r="V100" s="432">
        <f t="shared" si="4"/>
        <v>0.4</v>
      </c>
    </row>
    <row r="101" spans="1:22" ht="15" x14ac:dyDescent="0.25">
      <c r="A101" s="239" t="s">
        <v>232</v>
      </c>
      <c r="B101" s="240">
        <f>B40+B41+B42+E40+E41+E42</f>
        <v>0</v>
      </c>
      <c r="C101" s="16"/>
      <c r="D101" s="564" t="s">
        <v>233</v>
      </c>
      <c r="E101" s="564"/>
      <c r="F101" s="564"/>
      <c r="G101" s="564"/>
      <c r="H101" s="564"/>
      <c r="I101" s="564"/>
      <c r="J101" s="564"/>
      <c r="K101" s="397">
        <f>B72+B73+B74+E72+E73+E74</f>
        <v>0</v>
      </c>
      <c r="L101" s="389">
        <f t="shared" si="6"/>
        <v>96</v>
      </c>
      <c r="M101" s="429" t="s">
        <v>891</v>
      </c>
      <c r="N101" s="430">
        <v>340</v>
      </c>
      <c r="O101" s="429" t="s">
        <v>87</v>
      </c>
      <c r="P101" s="429" t="s">
        <v>892</v>
      </c>
      <c r="Q101" s="430">
        <v>0.98480000000000001</v>
      </c>
      <c r="R101" s="430">
        <v>0</v>
      </c>
      <c r="S101" s="430">
        <v>0</v>
      </c>
      <c r="T101" s="431">
        <v>0.41399999999999998</v>
      </c>
      <c r="U101" s="437">
        <v>0.41399999999999998</v>
      </c>
      <c r="V101" s="432">
        <f t="shared" si="4"/>
        <v>0.41399999999999998</v>
      </c>
    </row>
    <row r="102" spans="1:22" ht="15" x14ac:dyDescent="0.25">
      <c r="A102" s="239" t="s">
        <v>234</v>
      </c>
      <c r="B102" s="240">
        <f>B46+B47+B48+B49+E46+E47+E48+E49</f>
        <v>0</v>
      </c>
      <c r="C102" s="16"/>
      <c r="D102" s="564" t="s">
        <v>235</v>
      </c>
      <c r="E102" s="564"/>
      <c r="F102" s="564"/>
      <c r="G102" s="564"/>
      <c r="H102" s="564"/>
      <c r="I102" s="564"/>
      <c r="J102" s="564"/>
      <c r="K102" s="397">
        <f>B77+B78+B79+B80+E77+E78+E79+E80</f>
        <v>0</v>
      </c>
      <c r="L102" s="389">
        <f t="shared" si="6"/>
        <v>97</v>
      </c>
      <c r="M102" s="429" t="s">
        <v>685</v>
      </c>
      <c r="N102" s="430">
        <v>108</v>
      </c>
      <c r="O102" s="429" t="s">
        <v>87</v>
      </c>
      <c r="P102" s="429" t="s">
        <v>686</v>
      </c>
      <c r="Q102" s="430">
        <v>0.98480000000000001</v>
      </c>
      <c r="R102" s="430">
        <v>0</v>
      </c>
      <c r="S102" s="430">
        <v>0</v>
      </c>
      <c r="T102" s="431">
        <v>0.25619999999999998</v>
      </c>
      <c r="U102" s="437">
        <v>1</v>
      </c>
      <c r="V102" s="432" t="str">
        <f t="shared" si="4"/>
        <v>N/A</v>
      </c>
    </row>
    <row r="103" spans="1:22" ht="15" x14ac:dyDescent="0.25">
      <c r="A103" s="241" t="s">
        <v>236</v>
      </c>
      <c r="B103" s="242" t="e">
        <f>(B102+B101)/B98</f>
        <v>#DIV/0!</v>
      </c>
      <c r="C103" s="16"/>
      <c r="D103" s="572" t="s">
        <v>237</v>
      </c>
      <c r="E103" s="572"/>
      <c r="F103" s="572"/>
      <c r="G103" s="572"/>
      <c r="H103" s="572"/>
      <c r="I103" s="572"/>
      <c r="J103" s="572"/>
      <c r="K103" s="398" t="e">
        <f>(K102+K101)/K98</f>
        <v>#DIV/0!</v>
      </c>
      <c r="L103" s="389">
        <f t="shared" si="6"/>
        <v>98</v>
      </c>
      <c r="M103" s="429" t="s">
        <v>296</v>
      </c>
      <c r="N103" s="430">
        <v>164</v>
      </c>
      <c r="O103" s="429" t="s">
        <v>87</v>
      </c>
      <c r="P103" s="429" t="s">
        <v>440</v>
      </c>
      <c r="Q103" s="430">
        <v>0.98480000000000001</v>
      </c>
      <c r="R103" s="430">
        <v>0</v>
      </c>
      <c r="S103" s="430">
        <v>0</v>
      </c>
      <c r="T103" s="431">
        <v>0.56340000000000001</v>
      </c>
      <c r="U103" s="437">
        <v>1</v>
      </c>
      <c r="V103" s="432" t="str">
        <f t="shared" si="4"/>
        <v>N/A</v>
      </c>
    </row>
    <row r="104" spans="1:22" ht="15" x14ac:dyDescent="0.25">
      <c r="A104" s="239"/>
      <c r="B104" s="240"/>
      <c r="C104" s="16"/>
      <c r="D104" s="564"/>
      <c r="E104" s="564"/>
      <c r="F104" s="564"/>
      <c r="G104" s="564"/>
      <c r="H104" s="564"/>
      <c r="I104" s="564"/>
      <c r="J104" s="564"/>
      <c r="K104" s="397"/>
      <c r="L104" s="389">
        <f t="shared" si="6"/>
        <v>99</v>
      </c>
      <c r="M104" s="429" t="s">
        <v>893</v>
      </c>
      <c r="N104" s="430">
        <v>850</v>
      </c>
      <c r="O104" s="429" t="s">
        <v>87</v>
      </c>
      <c r="P104" s="429" t="s">
        <v>894</v>
      </c>
      <c r="Q104" s="430">
        <v>0.98480000000000001</v>
      </c>
      <c r="R104" s="430">
        <v>0</v>
      </c>
      <c r="S104" s="430">
        <v>0</v>
      </c>
      <c r="T104" s="431">
        <v>0</v>
      </c>
      <c r="U104" s="437">
        <v>1</v>
      </c>
      <c r="V104" s="432" t="str">
        <f t="shared" si="4"/>
        <v>N/A</v>
      </c>
    </row>
    <row r="105" spans="1:22" ht="15" x14ac:dyDescent="0.25">
      <c r="A105" s="239" t="s">
        <v>238</v>
      </c>
      <c r="B105" s="240">
        <f>B28+E28+B31+E31+B40+E40+B42+E42+B46+E46+B49+E49+B34+E34+B37+E37</f>
        <v>0</v>
      </c>
      <c r="D105" s="564" t="s">
        <v>239</v>
      </c>
      <c r="E105" s="564"/>
      <c r="F105" s="564"/>
      <c r="G105" s="564"/>
      <c r="H105" s="564"/>
      <c r="I105" s="564"/>
      <c r="J105" s="564"/>
      <c r="K105" s="385">
        <f>B60+E60+B63+E63+B72+E72+B74+E74+B77+E77+B80+E80+B66+E66+B69+E69</f>
        <v>0</v>
      </c>
      <c r="L105" s="389">
        <f t="shared" si="6"/>
        <v>100</v>
      </c>
      <c r="M105" s="429" t="s">
        <v>895</v>
      </c>
      <c r="N105" s="430">
        <v>168</v>
      </c>
      <c r="O105" s="429" t="s">
        <v>87</v>
      </c>
      <c r="P105" s="429" t="s">
        <v>896</v>
      </c>
      <c r="Q105" s="430">
        <v>0.98480000000000001</v>
      </c>
      <c r="R105" s="430">
        <v>0</v>
      </c>
      <c r="S105" s="430">
        <v>0</v>
      </c>
      <c r="T105" s="431">
        <v>0.2883</v>
      </c>
      <c r="U105" s="437">
        <v>1</v>
      </c>
      <c r="V105" s="432" t="str">
        <f t="shared" si="4"/>
        <v>N/A</v>
      </c>
    </row>
    <row r="106" spans="1:22" ht="15" x14ac:dyDescent="0.25">
      <c r="A106" s="239" t="s">
        <v>240</v>
      </c>
      <c r="B106" s="240">
        <f>B29+E29+B41+E41+B47+E47+B35+E35</f>
        <v>0</v>
      </c>
      <c r="D106" s="564" t="s">
        <v>241</v>
      </c>
      <c r="E106" s="564"/>
      <c r="F106" s="564"/>
      <c r="G106" s="564"/>
      <c r="H106" s="564"/>
      <c r="I106" s="564"/>
      <c r="J106" s="564"/>
      <c r="K106" s="385">
        <f>B62+E61+B73+E73+B78+E78+B67+E67</f>
        <v>0</v>
      </c>
      <c r="L106" s="389">
        <f t="shared" si="6"/>
        <v>101</v>
      </c>
      <c r="M106" s="429" t="s">
        <v>897</v>
      </c>
      <c r="N106" s="430">
        <v>96</v>
      </c>
      <c r="O106" s="429" t="s">
        <v>87</v>
      </c>
      <c r="P106" s="429" t="s">
        <v>898</v>
      </c>
      <c r="Q106" s="430">
        <v>0.98480000000000001</v>
      </c>
      <c r="R106" s="430">
        <v>0</v>
      </c>
      <c r="S106" s="430">
        <v>0</v>
      </c>
      <c r="T106" s="431">
        <v>0</v>
      </c>
      <c r="U106" s="437">
        <v>1</v>
      </c>
      <c r="V106" s="432" t="str">
        <f t="shared" si="4"/>
        <v>N/A</v>
      </c>
    </row>
    <row r="107" spans="1:22" ht="15" x14ac:dyDescent="0.25">
      <c r="A107" s="239" t="s">
        <v>242</v>
      </c>
      <c r="B107" s="240">
        <f>B30+E30+B48+E48+B36+E36</f>
        <v>0</v>
      </c>
      <c r="C107" s="375"/>
      <c r="D107" s="564" t="s">
        <v>243</v>
      </c>
      <c r="E107" s="564"/>
      <c r="F107" s="564"/>
      <c r="G107" s="564"/>
      <c r="H107" s="564"/>
      <c r="I107" s="564"/>
      <c r="J107" s="564"/>
      <c r="K107" s="385" t="e">
        <f>#REF!+E62+B79+E79+B68+E68</f>
        <v>#REF!</v>
      </c>
      <c r="L107" s="389">
        <f t="shared" si="6"/>
        <v>102</v>
      </c>
      <c r="M107" s="429" t="s">
        <v>608</v>
      </c>
      <c r="N107" s="430">
        <v>204</v>
      </c>
      <c r="O107" s="429" t="s">
        <v>87</v>
      </c>
      <c r="P107" s="429" t="s">
        <v>609</v>
      </c>
      <c r="Q107" s="430">
        <v>0.98480000000000001</v>
      </c>
      <c r="R107" s="430">
        <v>0</v>
      </c>
      <c r="S107" s="430">
        <v>0</v>
      </c>
      <c r="T107" s="431">
        <v>0.1053</v>
      </c>
      <c r="U107" s="437">
        <v>1</v>
      </c>
      <c r="V107" s="432" t="str">
        <f t="shared" si="4"/>
        <v>N/A</v>
      </c>
    </row>
    <row r="108" spans="1:22" ht="15" x14ac:dyDescent="0.25">
      <c r="A108" s="239" t="s">
        <v>244</v>
      </c>
      <c r="B108" s="244" t="e">
        <f>(B106/(B106+B107))</f>
        <v>#DIV/0!</v>
      </c>
      <c r="C108" s="375"/>
      <c r="D108" s="564" t="s">
        <v>245</v>
      </c>
      <c r="E108" s="564"/>
      <c r="F108" s="564"/>
      <c r="G108" s="564"/>
      <c r="H108" s="564"/>
      <c r="I108" s="564"/>
      <c r="J108" s="564"/>
      <c r="K108" s="399" t="e">
        <f>(K106/(K106+K107))</f>
        <v>#REF!</v>
      </c>
      <c r="L108" s="389">
        <f t="shared" si="6"/>
        <v>103</v>
      </c>
      <c r="M108" s="429" t="s">
        <v>899</v>
      </c>
      <c r="N108" s="430">
        <v>166</v>
      </c>
      <c r="O108" s="429" t="s">
        <v>87</v>
      </c>
      <c r="P108" s="429" t="s">
        <v>900</v>
      </c>
      <c r="Q108" s="430">
        <v>0.98480000000000001</v>
      </c>
      <c r="R108" s="430">
        <v>0</v>
      </c>
      <c r="S108" s="430">
        <v>0</v>
      </c>
      <c r="T108" s="431">
        <v>0</v>
      </c>
      <c r="U108" s="437">
        <v>0.4</v>
      </c>
      <c r="V108" s="432">
        <f t="shared" si="4"/>
        <v>0.4</v>
      </c>
    </row>
    <row r="109" spans="1:22" ht="15" x14ac:dyDescent="0.25">
      <c r="A109" s="239"/>
      <c r="B109" s="240"/>
      <c r="C109" s="375"/>
      <c r="D109" s="564"/>
      <c r="E109" s="564"/>
      <c r="F109" s="564"/>
      <c r="G109" s="564"/>
      <c r="H109" s="564"/>
      <c r="I109" s="564"/>
      <c r="J109" s="564"/>
      <c r="L109" s="389">
        <f t="shared" si="6"/>
        <v>104</v>
      </c>
      <c r="M109" s="429" t="s">
        <v>297</v>
      </c>
      <c r="N109" s="430">
        <v>280</v>
      </c>
      <c r="O109" s="429" t="s">
        <v>87</v>
      </c>
      <c r="P109" s="429" t="s">
        <v>441</v>
      </c>
      <c r="Q109" s="430">
        <v>0.98480000000000001</v>
      </c>
      <c r="R109" s="430">
        <v>0</v>
      </c>
      <c r="S109" s="430">
        <v>0</v>
      </c>
      <c r="T109" s="431">
        <v>0.43830000000000002</v>
      </c>
      <c r="U109" s="437">
        <v>1</v>
      </c>
      <c r="V109" s="432" t="str">
        <f t="shared" si="4"/>
        <v>N/A</v>
      </c>
    </row>
    <row r="110" spans="1:22" ht="15" x14ac:dyDescent="0.25">
      <c r="A110" s="243" t="s">
        <v>246</v>
      </c>
      <c r="B110" s="245">
        <f>'Table 2 Capacity'!E183</f>
        <v>0</v>
      </c>
      <c r="C110" s="375"/>
      <c r="D110" s="565" t="s">
        <v>247</v>
      </c>
      <c r="E110" s="566"/>
      <c r="F110" s="566"/>
      <c r="G110" s="566"/>
      <c r="H110" s="566"/>
      <c r="I110" s="566"/>
      <c r="J110" s="567"/>
      <c r="K110" s="400">
        <f>'Table 2 Capacity'!H183</f>
        <v>0</v>
      </c>
      <c r="L110" s="389">
        <f t="shared" si="6"/>
        <v>105</v>
      </c>
      <c r="M110" s="429" t="s">
        <v>901</v>
      </c>
      <c r="N110" s="430">
        <v>70</v>
      </c>
      <c r="O110" s="429" t="s">
        <v>87</v>
      </c>
      <c r="P110" s="429" t="s">
        <v>902</v>
      </c>
      <c r="Q110" s="430">
        <v>0.98480000000000001</v>
      </c>
      <c r="R110" s="430">
        <v>0</v>
      </c>
      <c r="S110" s="430">
        <v>0</v>
      </c>
      <c r="T110" s="431">
        <v>0</v>
      </c>
      <c r="U110" s="437">
        <v>0.4</v>
      </c>
      <c r="V110" s="432">
        <f t="shared" si="4"/>
        <v>0.4</v>
      </c>
    </row>
    <row r="111" spans="1:22" ht="15" x14ac:dyDescent="0.25">
      <c r="C111" s="375"/>
      <c r="L111" s="389">
        <v>106</v>
      </c>
      <c r="M111" s="429" t="s">
        <v>903</v>
      </c>
      <c r="N111" s="430">
        <v>524</v>
      </c>
      <c r="O111" s="429" t="s">
        <v>87</v>
      </c>
      <c r="P111" s="429" t="s">
        <v>904</v>
      </c>
      <c r="Q111" s="430">
        <v>0.98480000000000001</v>
      </c>
      <c r="R111" s="430">
        <v>0</v>
      </c>
      <c r="S111" s="430">
        <v>0</v>
      </c>
      <c r="T111" s="431">
        <v>0</v>
      </c>
      <c r="U111" s="437">
        <v>1</v>
      </c>
      <c r="V111" s="432" t="str">
        <f t="shared" si="4"/>
        <v>N/A</v>
      </c>
    </row>
    <row r="112" spans="1:22" ht="15" x14ac:dyDescent="0.25">
      <c r="C112" s="375"/>
      <c r="D112" s="563" t="s">
        <v>248</v>
      </c>
      <c r="E112" s="563"/>
      <c r="F112" s="563"/>
      <c r="G112" s="563"/>
      <c r="H112" s="563"/>
      <c r="I112" s="563"/>
      <c r="J112" s="563"/>
      <c r="K112" s="385">
        <f>B19</f>
        <v>0</v>
      </c>
      <c r="L112" s="389">
        <v>107</v>
      </c>
      <c r="M112" s="429" t="s">
        <v>905</v>
      </c>
      <c r="N112" s="430">
        <v>472</v>
      </c>
      <c r="O112" s="429" t="s">
        <v>87</v>
      </c>
      <c r="P112" s="429" t="s">
        <v>906</v>
      </c>
      <c r="Q112" s="430">
        <v>0.98480000000000001</v>
      </c>
      <c r="R112" s="430">
        <v>0</v>
      </c>
      <c r="S112" s="430">
        <v>0</v>
      </c>
      <c r="T112" s="431">
        <v>0</v>
      </c>
      <c r="U112" s="437">
        <v>0.4</v>
      </c>
      <c r="V112" s="432">
        <f t="shared" si="4"/>
        <v>0.4</v>
      </c>
    </row>
    <row r="113" spans="3:22" ht="15" x14ac:dyDescent="0.25">
      <c r="C113" s="375"/>
      <c r="D113" s="563" t="s">
        <v>249</v>
      </c>
      <c r="E113" s="563"/>
      <c r="F113" s="563"/>
      <c r="G113" s="563"/>
      <c r="H113" s="563"/>
      <c r="I113" s="563"/>
      <c r="J113" s="563"/>
      <c r="K113" s="401" t="e">
        <f>B87</f>
        <v>#DIV/0!</v>
      </c>
      <c r="L113" s="389">
        <f t="shared" si="6"/>
        <v>108</v>
      </c>
      <c r="M113" s="429" t="s">
        <v>298</v>
      </c>
      <c r="N113" s="430">
        <v>184</v>
      </c>
      <c r="O113" s="429" t="s">
        <v>87</v>
      </c>
      <c r="P113" s="429" t="s">
        <v>442</v>
      </c>
      <c r="Q113" s="430">
        <v>0.98480000000000001</v>
      </c>
      <c r="R113" s="430">
        <v>0</v>
      </c>
      <c r="S113" s="430">
        <v>0</v>
      </c>
      <c r="T113" s="431">
        <v>0.59399999999999997</v>
      </c>
      <c r="U113" s="437">
        <v>1</v>
      </c>
      <c r="V113" s="432" t="str">
        <f t="shared" si="4"/>
        <v>N/A</v>
      </c>
    </row>
    <row r="114" spans="3:22" ht="15" x14ac:dyDescent="0.25">
      <c r="C114" s="375"/>
      <c r="L114" s="389">
        <f t="shared" si="6"/>
        <v>109</v>
      </c>
      <c r="M114" s="429" t="s">
        <v>687</v>
      </c>
      <c r="N114" s="430">
        <v>756</v>
      </c>
      <c r="O114" s="429" t="s">
        <v>87</v>
      </c>
      <c r="P114" s="429" t="s">
        <v>688</v>
      </c>
      <c r="Q114" s="430">
        <v>0.98480000000000001</v>
      </c>
      <c r="R114" s="430">
        <v>0</v>
      </c>
      <c r="S114" s="430">
        <v>0</v>
      </c>
      <c r="T114" s="431">
        <v>0</v>
      </c>
      <c r="U114" s="437">
        <v>1</v>
      </c>
      <c r="V114" s="432" t="str">
        <f t="shared" si="4"/>
        <v>N/A</v>
      </c>
    </row>
    <row r="115" spans="3:22" ht="15" x14ac:dyDescent="0.25">
      <c r="C115" s="375"/>
      <c r="L115" s="389">
        <f t="shared" si="6"/>
        <v>110</v>
      </c>
      <c r="M115" s="429" t="s">
        <v>907</v>
      </c>
      <c r="N115" s="430">
        <v>26</v>
      </c>
      <c r="O115" s="429" t="s">
        <v>87</v>
      </c>
      <c r="P115" s="429" t="s">
        <v>908</v>
      </c>
      <c r="Q115" s="430">
        <v>0.98480000000000001</v>
      </c>
      <c r="R115" s="430">
        <v>0</v>
      </c>
      <c r="S115" s="430">
        <v>0</v>
      </c>
      <c r="T115" s="431">
        <v>0.4839</v>
      </c>
      <c r="U115" s="437">
        <v>1</v>
      </c>
      <c r="V115" s="432" t="str">
        <f t="shared" si="4"/>
        <v>N/A</v>
      </c>
    </row>
    <row r="116" spans="3:22" ht="15" x14ac:dyDescent="0.25">
      <c r="C116" s="375"/>
      <c r="L116" s="389">
        <f t="shared" si="6"/>
        <v>111</v>
      </c>
      <c r="M116" s="429" t="s">
        <v>299</v>
      </c>
      <c r="N116" s="430">
        <v>290</v>
      </c>
      <c r="O116" s="429" t="s">
        <v>87</v>
      </c>
      <c r="P116" s="429" t="s">
        <v>443</v>
      </c>
      <c r="Q116" s="430">
        <v>0.98480000000000001</v>
      </c>
      <c r="R116" s="430">
        <v>0</v>
      </c>
      <c r="S116" s="430">
        <v>0</v>
      </c>
      <c r="T116" s="431">
        <v>0.78100000000000003</v>
      </c>
      <c r="U116" s="437">
        <v>1</v>
      </c>
      <c r="V116" s="432" t="str">
        <f t="shared" si="4"/>
        <v>N/A</v>
      </c>
    </row>
    <row r="117" spans="3:22" ht="15" x14ac:dyDescent="0.25">
      <c r="C117" s="246"/>
      <c r="L117" s="389">
        <f t="shared" si="6"/>
        <v>112</v>
      </c>
      <c r="M117" s="429" t="s">
        <v>689</v>
      </c>
      <c r="N117" s="430">
        <v>92</v>
      </c>
      <c r="O117" s="429" t="s">
        <v>87</v>
      </c>
      <c r="P117" s="429" t="s">
        <v>690</v>
      </c>
      <c r="Q117" s="430">
        <v>0.98480000000000001</v>
      </c>
      <c r="R117" s="430">
        <v>0</v>
      </c>
      <c r="S117" s="430">
        <v>0</v>
      </c>
      <c r="T117" s="431">
        <v>0.36849999999999999</v>
      </c>
      <c r="U117" s="437">
        <v>1</v>
      </c>
      <c r="V117" s="432" t="str">
        <f t="shared" si="4"/>
        <v>N/A</v>
      </c>
    </row>
    <row r="118" spans="3:22" ht="15" x14ac:dyDescent="0.25">
      <c r="C118" s="246"/>
      <c r="L118" s="389">
        <f t="shared" si="6"/>
        <v>113</v>
      </c>
      <c r="M118" s="429" t="s">
        <v>909</v>
      </c>
      <c r="N118" s="430">
        <v>0</v>
      </c>
      <c r="O118" s="429" t="s">
        <v>87</v>
      </c>
      <c r="P118" s="429" t="s">
        <v>910</v>
      </c>
      <c r="Q118" s="430">
        <v>0.98480000000000001</v>
      </c>
      <c r="R118" s="430">
        <v>0</v>
      </c>
      <c r="S118" s="430">
        <v>0</v>
      </c>
      <c r="T118" s="431">
        <v>0</v>
      </c>
      <c r="U118" s="437">
        <v>0.4</v>
      </c>
      <c r="V118" s="432">
        <f t="shared" si="4"/>
        <v>0.4</v>
      </c>
    </row>
    <row r="119" spans="3:22" ht="15" x14ac:dyDescent="0.25">
      <c r="C119" s="375"/>
      <c r="L119" s="389">
        <f t="shared" si="6"/>
        <v>114</v>
      </c>
      <c r="M119" s="429" t="s">
        <v>300</v>
      </c>
      <c r="N119" s="430">
        <v>558</v>
      </c>
      <c r="O119" s="429" t="s">
        <v>87</v>
      </c>
      <c r="P119" s="429" t="s">
        <v>444</v>
      </c>
      <c r="Q119" s="430">
        <v>0.98480000000000001</v>
      </c>
      <c r="R119" s="430">
        <v>5809806</v>
      </c>
      <c r="S119" s="430">
        <v>10759</v>
      </c>
      <c r="T119" s="431">
        <v>0.65039999999999998</v>
      </c>
      <c r="U119" s="437">
        <v>1</v>
      </c>
      <c r="V119" s="432" t="str">
        <f t="shared" si="4"/>
        <v>N/A</v>
      </c>
    </row>
    <row r="120" spans="3:22" ht="15" x14ac:dyDescent="0.25">
      <c r="C120" s="375"/>
      <c r="L120" s="389">
        <f t="shared" si="6"/>
        <v>115</v>
      </c>
      <c r="M120" s="429" t="s">
        <v>911</v>
      </c>
      <c r="N120" s="430">
        <v>204</v>
      </c>
      <c r="O120" s="429" t="s">
        <v>87</v>
      </c>
      <c r="P120" s="429" t="s">
        <v>912</v>
      </c>
      <c r="Q120" s="430">
        <v>0.98480000000000001</v>
      </c>
      <c r="R120" s="430">
        <v>0</v>
      </c>
      <c r="S120" s="430">
        <v>0</v>
      </c>
      <c r="T120" s="431">
        <v>0.74350000000000005</v>
      </c>
      <c r="U120" s="437">
        <v>1</v>
      </c>
      <c r="V120" s="432" t="str">
        <f t="shared" si="4"/>
        <v>N/A</v>
      </c>
    </row>
    <row r="121" spans="3:22" ht="15" x14ac:dyDescent="0.25">
      <c r="C121" s="375"/>
      <c r="L121" s="389">
        <f t="shared" si="6"/>
        <v>116</v>
      </c>
      <c r="M121" s="429" t="s">
        <v>913</v>
      </c>
      <c r="N121" s="430">
        <v>46</v>
      </c>
      <c r="O121" s="429" t="s">
        <v>87</v>
      </c>
      <c r="P121" s="429" t="s">
        <v>914</v>
      </c>
      <c r="Q121" s="430">
        <v>0.98480000000000001</v>
      </c>
      <c r="R121" s="430">
        <v>0</v>
      </c>
      <c r="S121" s="430">
        <v>0</v>
      </c>
      <c r="T121" s="431">
        <v>0</v>
      </c>
      <c r="U121" s="437">
        <v>1</v>
      </c>
      <c r="V121" s="432" t="str">
        <f t="shared" si="4"/>
        <v>N/A</v>
      </c>
    </row>
    <row r="122" spans="3:22" ht="15" x14ac:dyDescent="0.25">
      <c r="C122" s="375"/>
      <c r="L122" s="389">
        <f t="shared" si="6"/>
        <v>117</v>
      </c>
      <c r="M122" s="429" t="s">
        <v>915</v>
      </c>
      <c r="N122" s="430">
        <v>104</v>
      </c>
      <c r="O122" s="429" t="s">
        <v>87</v>
      </c>
      <c r="P122" s="429" t="s">
        <v>916</v>
      </c>
      <c r="Q122" s="430">
        <v>0.98480000000000001</v>
      </c>
      <c r="R122" s="430">
        <v>0</v>
      </c>
      <c r="S122" s="430">
        <v>0</v>
      </c>
      <c r="T122" s="431">
        <v>0</v>
      </c>
      <c r="U122" s="437">
        <v>0.4</v>
      </c>
      <c r="V122" s="432">
        <f t="shared" si="4"/>
        <v>0.4</v>
      </c>
    </row>
    <row r="123" spans="3:22" ht="15" x14ac:dyDescent="0.25">
      <c r="C123" s="375"/>
      <c r="L123" s="389">
        <f t="shared" si="6"/>
        <v>118</v>
      </c>
      <c r="M123" s="429" t="s">
        <v>917</v>
      </c>
      <c r="N123" s="430">
        <v>136</v>
      </c>
      <c r="O123" s="429" t="s">
        <v>87</v>
      </c>
      <c r="P123" s="429" t="s">
        <v>918</v>
      </c>
      <c r="Q123" s="430">
        <v>0.98480000000000001</v>
      </c>
      <c r="R123" s="430">
        <v>0</v>
      </c>
      <c r="S123" s="430">
        <v>0</v>
      </c>
      <c r="T123" s="431">
        <v>0</v>
      </c>
      <c r="U123" s="437">
        <v>1</v>
      </c>
      <c r="V123" s="432" t="str">
        <f t="shared" si="4"/>
        <v>N/A</v>
      </c>
    </row>
    <row r="124" spans="3:22" ht="15" x14ac:dyDescent="0.25">
      <c r="C124" s="246"/>
      <c r="L124" s="389">
        <f t="shared" si="6"/>
        <v>119</v>
      </c>
      <c r="M124" s="429" t="s">
        <v>919</v>
      </c>
      <c r="N124" s="430">
        <v>56</v>
      </c>
      <c r="O124" s="429" t="s">
        <v>87</v>
      </c>
      <c r="P124" s="429" t="s">
        <v>753</v>
      </c>
      <c r="Q124" s="430">
        <v>0.98480000000000001</v>
      </c>
      <c r="R124" s="430">
        <v>0</v>
      </c>
      <c r="S124" s="430">
        <v>0</v>
      </c>
      <c r="T124" s="431">
        <v>2.5000000000000001E-3</v>
      </c>
      <c r="U124" s="437">
        <v>0.4</v>
      </c>
      <c r="V124" s="432">
        <f t="shared" si="4"/>
        <v>0.4</v>
      </c>
    </row>
    <row r="125" spans="3:22" ht="15" x14ac:dyDescent="0.25">
      <c r="C125" s="246"/>
      <c r="L125" s="389">
        <f t="shared" si="6"/>
        <v>120</v>
      </c>
      <c r="M125" s="429" t="s">
        <v>920</v>
      </c>
      <c r="N125" s="430">
        <v>174</v>
      </c>
      <c r="O125" s="429" t="s">
        <v>87</v>
      </c>
      <c r="P125" s="429" t="s">
        <v>921</v>
      </c>
      <c r="Q125" s="430">
        <v>0.98480000000000001</v>
      </c>
      <c r="R125" s="430">
        <v>0</v>
      </c>
      <c r="S125" s="430">
        <v>0</v>
      </c>
      <c r="T125" s="431">
        <v>5.0200000000000002E-2</v>
      </c>
      <c r="U125" s="437">
        <v>1</v>
      </c>
      <c r="V125" s="432" t="str">
        <f t="shared" si="4"/>
        <v>N/A</v>
      </c>
    </row>
    <row r="126" spans="3:22" ht="15" x14ac:dyDescent="0.25">
      <c r="C126" s="375"/>
      <c r="L126" s="389">
        <f t="shared" si="6"/>
        <v>121</v>
      </c>
      <c r="M126" s="429" t="s">
        <v>691</v>
      </c>
      <c r="N126" s="430">
        <v>14</v>
      </c>
      <c r="O126" s="429" t="s">
        <v>87</v>
      </c>
      <c r="P126" s="429" t="s">
        <v>656</v>
      </c>
      <c r="Q126" s="430">
        <v>0.98480000000000001</v>
      </c>
      <c r="R126" s="430">
        <v>0</v>
      </c>
      <c r="S126" s="430">
        <v>0</v>
      </c>
      <c r="T126" s="431">
        <v>0</v>
      </c>
      <c r="U126" s="437">
        <v>1</v>
      </c>
      <c r="V126" s="432" t="str">
        <f t="shared" si="4"/>
        <v>N/A</v>
      </c>
    </row>
    <row r="127" spans="3:22" ht="15" x14ac:dyDescent="0.25">
      <c r="C127" s="375"/>
      <c r="L127" s="389">
        <f t="shared" si="6"/>
        <v>122</v>
      </c>
      <c r="M127" s="429" t="s">
        <v>692</v>
      </c>
      <c r="N127" s="430">
        <v>154</v>
      </c>
      <c r="O127" s="429" t="s">
        <v>87</v>
      </c>
      <c r="P127" s="429" t="s">
        <v>693</v>
      </c>
      <c r="Q127" s="430">
        <v>0.98480000000000001</v>
      </c>
      <c r="R127" s="430">
        <v>0</v>
      </c>
      <c r="S127" s="430">
        <v>0</v>
      </c>
      <c r="T127" s="431">
        <v>0.21840000000000001</v>
      </c>
      <c r="U127" s="437">
        <v>1</v>
      </c>
      <c r="V127" s="432" t="str">
        <f t="shared" si="4"/>
        <v>N/A</v>
      </c>
    </row>
    <row r="128" spans="3:22" ht="15" x14ac:dyDescent="0.25">
      <c r="C128" s="246"/>
      <c r="D128" s="246"/>
      <c r="E128" s="246"/>
      <c r="F128" s="246"/>
      <c r="G128" s="375"/>
      <c r="L128" s="389">
        <f t="shared" si="6"/>
        <v>123</v>
      </c>
      <c r="M128" s="429" t="s">
        <v>301</v>
      </c>
      <c r="N128" s="430">
        <v>542</v>
      </c>
      <c r="O128" s="429" t="s">
        <v>87</v>
      </c>
      <c r="P128" s="429" t="s">
        <v>445</v>
      </c>
      <c r="Q128" s="430">
        <v>0.98480000000000001</v>
      </c>
      <c r="R128" s="430">
        <v>0</v>
      </c>
      <c r="S128" s="430">
        <v>0</v>
      </c>
      <c r="T128" s="431">
        <v>0.54930000000000001</v>
      </c>
      <c r="U128" s="437">
        <v>1</v>
      </c>
      <c r="V128" s="432" t="str">
        <f t="shared" si="4"/>
        <v>N/A</v>
      </c>
    </row>
    <row r="129" spans="3:22" ht="15" x14ac:dyDescent="0.25">
      <c r="C129" s="246"/>
      <c r="D129" s="375"/>
      <c r="E129" s="375"/>
      <c r="F129" s="375"/>
      <c r="G129" s="375"/>
      <c r="L129" s="389">
        <f t="shared" si="6"/>
        <v>124</v>
      </c>
      <c r="M129" s="429" t="s">
        <v>922</v>
      </c>
      <c r="N129" s="430">
        <v>10</v>
      </c>
      <c r="O129" s="429" t="s">
        <v>87</v>
      </c>
      <c r="P129" s="429" t="s">
        <v>923</v>
      </c>
      <c r="Q129" s="430">
        <v>0.98480000000000001</v>
      </c>
      <c r="R129" s="430">
        <v>0</v>
      </c>
      <c r="S129" s="430">
        <v>0</v>
      </c>
      <c r="T129" s="431">
        <v>2.7E-2</v>
      </c>
      <c r="U129" s="437">
        <v>0.4</v>
      </c>
      <c r="V129" s="432">
        <f t="shared" si="4"/>
        <v>0.4</v>
      </c>
    </row>
    <row r="130" spans="3:22" ht="15" x14ac:dyDescent="0.25">
      <c r="C130" s="375"/>
      <c r="D130" s="375"/>
      <c r="E130" s="375"/>
      <c r="F130" s="375"/>
      <c r="G130" s="246"/>
      <c r="L130" s="389">
        <f t="shared" si="6"/>
        <v>125</v>
      </c>
      <c r="M130" s="429" t="s">
        <v>1381</v>
      </c>
      <c r="N130" s="430">
        <v>6</v>
      </c>
      <c r="O130" s="429" t="s">
        <v>88</v>
      </c>
      <c r="P130" s="429" t="s">
        <v>1382</v>
      </c>
      <c r="Q130" s="430">
        <v>0.97670000000000001</v>
      </c>
      <c r="R130" s="430">
        <v>0</v>
      </c>
      <c r="S130" s="430">
        <v>0</v>
      </c>
      <c r="T130" s="431">
        <v>0.54510000000000003</v>
      </c>
      <c r="U130" s="437">
        <v>0.54510000000000003</v>
      </c>
      <c r="V130" s="432">
        <f t="shared" si="4"/>
        <v>0.54510000000000003</v>
      </c>
    </row>
    <row r="131" spans="3:22" ht="15" x14ac:dyDescent="0.25">
      <c r="C131" s="375"/>
      <c r="D131" s="375"/>
      <c r="E131" s="375"/>
      <c r="F131" s="375"/>
      <c r="G131" s="246"/>
      <c r="L131" s="389">
        <f t="shared" si="6"/>
        <v>126</v>
      </c>
      <c r="M131" s="429" t="s">
        <v>624</v>
      </c>
      <c r="N131" s="430">
        <v>132</v>
      </c>
      <c r="O131" s="429" t="s">
        <v>88</v>
      </c>
      <c r="P131" s="429" t="s">
        <v>623</v>
      </c>
      <c r="Q131" s="430">
        <v>0.97670000000000001</v>
      </c>
      <c r="R131" s="430">
        <v>0</v>
      </c>
      <c r="S131" s="430">
        <v>0</v>
      </c>
      <c r="T131" s="431">
        <v>0.23710000000000001</v>
      </c>
      <c r="U131" s="437">
        <v>1</v>
      </c>
      <c r="V131" s="432" t="str">
        <f t="shared" ref="V131:V194" si="7">IF(U131=1,"N/A",U131)</f>
        <v>N/A</v>
      </c>
    </row>
    <row r="132" spans="3:22" ht="15" x14ac:dyDescent="0.25">
      <c r="C132" s="375"/>
      <c r="D132" s="375"/>
      <c r="E132" s="375"/>
      <c r="F132" s="375"/>
      <c r="G132" s="375"/>
      <c r="L132" s="389">
        <f t="shared" si="6"/>
        <v>127</v>
      </c>
      <c r="M132" s="429" t="s">
        <v>924</v>
      </c>
      <c r="N132" s="430">
        <v>100</v>
      </c>
      <c r="O132" s="429" t="s">
        <v>88</v>
      </c>
      <c r="P132" s="429" t="s">
        <v>925</v>
      </c>
      <c r="Q132" s="430">
        <v>0.97670000000000001</v>
      </c>
      <c r="R132" s="430">
        <v>0</v>
      </c>
      <c r="S132" s="430">
        <v>0</v>
      </c>
      <c r="T132" s="431">
        <v>0.12839999999999999</v>
      </c>
      <c r="U132" s="437">
        <v>0.4</v>
      </c>
      <c r="V132" s="432">
        <f t="shared" si="7"/>
        <v>0.4</v>
      </c>
    </row>
    <row r="133" spans="3:22" ht="15" x14ac:dyDescent="0.25">
      <c r="C133" s="375"/>
      <c r="D133" s="375"/>
      <c r="E133" s="375"/>
      <c r="F133" s="375"/>
      <c r="G133" s="375"/>
      <c r="L133" s="389">
        <f t="shared" si="6"/>
        <v>128</v>
      </c>
      <c r="M133" s="429" t="s">
        <v>302</v>
      </c>
      <c r="N133" s="430">
        <v>214</v>
      </c>
      <c r="O133" s="429" t="s">
        <v>88</v>
      </c>
      <c r="P133" s="429" t="s">
        <v>446</v>
      </c>
      <c r="Q133" s="430">
        <v>0.97670000000000001</v>
      </c>
      <c r="R133" s="430">
        <v>0</v>
      </c>
      <c r="S133" s="430">
        <v>0</v>
      </c>
      <c r="T133" s="431">
        <v>0.46179999999999999</v>
      </c>
      <c r="U133" s="437">
        <v>1</v>
      </c>
      <c r="V133" s="432" t="str">
        <f t="shared" si="7"/>
        <v>N/A</v>
      </c>
    </row>
    <row r="134" spans="3:22" ht="15" x14ac:dyDescent="0.25">
      <c r="C134" s="375"/>
      <c r="D134" s="246"/>
      <c r="E134" s="246"/>
      <c r="F134" s="246"/>
      <c r="G134" s="375"/>
      <c r="L134" s="389">
        <f t="shared" si="6"/>
        <v>129</v>
      </c>
      <c r="M134" s="429" t="s">
        <v>926</v>
      </c>
      <c r="N134" s="430">
        <v>146</v>
      </c>
      <c r="O134" s="429" t="s">
        <v>88</v>
      </c>
      <c r="P134" s="429" t="s">
        <v>927</v>
      </c>
      <c r="Q134" s="430">
        <v>0.97670000000000001</v>
      </c>
      <c r="R134" s="430">
        <v>0</v>
      </c>
      <c r="S134" s="430">
        <v>0</v>
      </c>
      <c r="T134" s="431">
        <v>0.28760000000000002</v>
      </c>
      <c r="U134" s="437">
        <v>1</v>
      </c>
      <c r="V134" s="432" t="str">
        <f t="shared" si="7"/>
        <v>N/A</v>
      </c>
    </row>
    <row r="135" spans="3:22" ht="15" x14ac:dyDescent="0.25">
      <c r="C135" s="246"/>
      <c r="D135" s="246"/>
      <c r="E135" s="246"/>
      <c r="F135" s="246"/>
      <c r="G135" s="375"/>
      <c r="L135" s="389">
        <f t="shared" si="6"/>
        <v>130</v>
      </c>
      <c r="M135" s="429" t="s">
        <v>625</v>
      </c>
      <c r="N135" s="430">
        <v>116</v>
      </c>
      <c r="O135" s="429" t="s">
        <v>88</v>
      </c>
      <c r="P135" s="429" t="s">
        <v>648</v>
      </c>
      <c r="Q135" s="430">
        <v>0.97670000000000001</v>
      </c>
      <c r="R135" s="430">
        <v>0</v>
      </c>
      <c r="S135" s="430">
        <v>0</v>
      </c>
      <c r="T135" s="431">
        <v>0.29559999999999997</v>
      </c>
      <c r="U135" s="437">
        <v>1</v>
      </c>
      <c r="V135" s="432" t="str">
        <f t="shared" si="7"/>
        <v>N/A</v>
      </c>
    </row>
    <row r="136" spans="3:22" ht="15" x14ac:dyDescent="0.25">
      <c r="C136" s="246"/>
      <c r="D136" s="246"/>
      <c r="E136" s="246"/>
      <c r="F136" s="246"/>
      <c r="G136" s="375"/>
      <c r="L136" s="389">
        <f t="shared" si="6"/>
        <v>131</v>
      </c>
      <c r="M136" s="429" t="s">
        <v>928</v>
      </c>
      <c r="N136" s="430">
        <v>56</v>
      </c>
      <c r="O136" s="429" t="s">
        <v>88</v>
      </c>
      <c r="P136" s="429" t="s">
        <v>929</v>
      </c>
      <c r="Q136" s="430">
        <v>0.97670000000000001</v>
      </c>
      <c r="R136" s="430">
        <v>0</v>
      </c>
      <c r="S136" s="430">
        <v>0</v>
      </c>
      <c r="T136" s="431">
        <v>0.66800000000000004</v>
      </c>
      <c r="U136" s="437">
        <v>1</v>
      </c>
      <c r="V136" s="432" t="str">
        <f t="shared" si="7"/>
        <v>N/A</v>
      </c>
    </row>
    <row r="137" spans="3:22" ht="15" x14ac:dyDescent="0.25">
      <c r="C137" s="246"/>
      <c r="G137" s="246"/>
      <c r="L137" s="389">
        <f t="shared" si="6"/>
        <v>132</v>
      </c>
      <c r="M137" s="429" t="s">
        <v>303</v>
      </c>
      <c r="N137" s="430">
        <v>2256</v>
      </c>
      <c r="O137" s="429" t="s">
        <v>88</v>
      </c>
      <c r="P137" s="429" t="s">
        <v>447</v>
      </c>
      <c r="Q137" s="430">
        <v>0.97670000000000001</v>
      </c>
      <c r="R137" s="430">
        <v>21885646</v>
      </c>
      <c r="S137" s="430">
        <v>10462</v>
      </c>
      <c r="T137" s="431">
        <v>0.89570000000000005</v>
      </c>
      <c r="U137" s="437">
        <v>1</v>
      </c>
      <c r="V137" s="432" t="str">
        <f t="shared" si="7"/>
        <v>N/A</v>
      </c>
    </row>
    <row r="138" spans="3:22" ht="15" x14ac:dyDescent="0.25">
      <c r="G138" s="246"/>
      <c r="L138" s="389">
        <f t="shared" si="6"/>
        <v>133</v>
      </c>
      <c r="M138" s="429" t="s">
        <v>594</v>
      </c>
      <c r="N138" s="430">
        <v>2256</v>
      </c>
      <c r="O138" s="429" t="s">
        <v>88</v>
      </c>
      <c r="P138" s="429" t="s">
        <v>595</v>
      </c>
      <c r="Q138" s="430">
        <v>0.97670000000000001</v>
      </c>
      <c r="R138" s="430">
        <v>0</v>
      </c>
      <c r="S138" s="430">
        <v>0</v>
      </c>
      <c r="T138" s="431">
        <v>0.89570000000000005</v>
      </c>
      <c r="U138" s="437">
        <v>1</v>
      </c>
      <c r="V138" s="432" t="str">
        <f t="shared" si="7"/>
        <v>N/A</v>
      </c>
    </row>
    <row r="139" spans="3:22" ht="15" x14ac:dyDescent="0.25">
      <c r="G139" s="246"/>
      <c r="L139" s="389">
        <f t="shared" si="6"/>
        <v>134</v>
      </c>
      <c r="M139" s="429" t="s">
        <v>930</v>
      </c>
      <c r="N139" s="430">
        <v>1380</v>
      </c>
      <c r="O139" s="429" t="s">
        <v>88</v>
      </c>
      <c r="P139" s="429" t="s">
        <v>931</v>
      </c>
      <c r="Q139" s="430">
        <v>0.97670000000000001</v>
      </c>
      <c r="R139" s="430">
        <v>0</v>
      </c>
      <c r="S139" s="430">
        <v>0</v>
      </c>
      <c r="T139" s="431">
        <v>0</v>
      </c>
      <c r="U139" s="437">
        <v>1</v>
      </c>
      <c r="V139" s="432" t="str">
        <f t="shared" si="7"/>
        <v>N/A</v>
      </c>
    </row>
    <row r="140" spans="3:22" ht="15" x14ac:dyDescent="0.25">
      <c r="L140" s="389">
        <f t="shared" si="6"/>
        <v>135</v>
      </c>
      <c r="M140" s="429" t="s">
        <v>759</v>
      </c>
      <c r="N140" s="430">
        <v>22</v>
      </c>
      <c r="O140" s="429" t="s">
        <v>88</v>
      </c>
      <c r="P140" s="429" t="s">
        <v>760</v>
      </c>
      <c r="Q140" s="430">
        <v>0.97670000000000001</v>
      </c>
      <c r="R140" s="430">
        <v>0</v>
      </c>
      <c r="S140" s="430">
        <v>0</v>
      </c>
      <c r="T140" s="431">
        <v>0.55900000000000005</v>
      </c>
      <c r="U140" s="437">
        <v>1</v>
      </c>
      <c r="V140" s="432" t="str">
        <f t="shared" si="7"/>
        <v>N/A</v>
      </c>
    </row>
    <row r="141" spans="3:22" ht="15" x14ac:dyDescent="0.25">
      <c r="L141" s="389">
        <f t="shared" si="6"/>
        <v>136</v>
      </c>
      <c r="M141" s="429" t="s">
        <v>610</v>
      </c>
      <c r="N141" s="430">
        <v>100</v>
      </c>
      <c r="O141" s="429" t="s">
        <v>88</v>
      </c>
      <c r="P141" s="429" t="s">
        <v>611</v>
      </c>
      <c r="Q141" s="430">
        <v>0.97670000000000001</v>
      </c>
      <c r="R141" s="430">
        <v>0</v>
      </c>
      <c r="S141" s="430">
        <v>0</v>
      </c>
      <c r="T141" s="431">
        <v>0.64690000000000003</v>
      </c>
      <c r="U141" s="437">
        <v>1</v>
      </c>
      <c r="V141" s="432" t="str">
        <f t="shared" si="7"/>
        <v>N/A</v>
      </c>
    </row>
    <row r="142" spans="3:22" ht="15" x14ac:dyDescent="0.25">
      <c r="L142" s="389">
        <f t="shared" si="6"/>
        <v>137</v>
      </c>
      <c r="M142" s="429" t="s">
        <v>304</v>
      </c>
      <c r="N142" s="430">
        <v>266</v>
      </c>
      <c r="O142" s="429" t="s">
        <v>88</v>
      </c>
      <c r="P142" s="429" t="s">
        <v>448</v>
      </c>
      <c r="Q142" s="430">
        <v>0.97670000000000001</v>
      </c>
      <c r="R142" s="430">
        <v>0</v>
      </c>
      <c r="S142" s="430">
        <v>0</v>
      </c>
      <c r="T142" s="431">
        <v>0.1431</v>
      </c>
      <c r="U142" s="437">
        <v>1</v>
      </c>
      <c r="V142" s="432" t="str">
        <f t="shared" si="7"/>
        <v>N/A</v>
      </c>
    </row>
    <row r="143" spans="3:22" ht="15" x14ac:dyDescent="0.25">
      <c r="L143" s="389">
        <f t="shared" si="6"/>
        <v>138</v>
      </c>
      <c r="M143" s="429" t="s">
        <v>694</v>
      </c>
      <c r="N143" s="430">
        <v>46</v>
      </c>
      <c r="O143" s="429" t="s">
        <v>88</v>
      </c>
      <c r="P143" s="429" t="s">
        <v>695</v>
      </c>
      <c r="Q143" s="430">
        <v>0.97670000000000001</v>
      </c>
      <c r="R143" s="430">
        <v>0</v>
      </c>
      <c r="S143" s="430">
        <v>0</v>
      </c>
      <c r="T143" s="431">
        <v>0.3236</v>
      </c>
      <c r="U143" s="437">
        <v>1</v>
      </c>
      <c r="V143" s="432" t="str">
        <f t="shared" si="7"/>
        <v>N/A</v>
      </c>
    </row>
    <row r="144" spans="3:22" ht="15" x14ac:dyDescent="0.25">
      <c r="L144" s="389">
        <f t="shared" si="6"/>
        <v>139</v>
      </c>
      <c r="M144" s="429" t="s">
        <v>305</v>
      </c>
      <c r="N144" s="430">
        <v>266</v>
      </c>
      <c r="O144" s="429" t="s">
        <v>88</v>
      </c>
      <c r="P144" s="429" t="s">
        <v>186</v>
      </c>
      <c r="Q144" s="430">
        <v>0.97670000000000001</v>
      </c>
      <c r="R144" s="430">
        <v>2710563</v>
      </c>
      <c r="S144" s="430">
        <v>12377</v>
      </c>
      <c r="T144" s="431">
        <v>0.76259999999999994</v>
      </c>
      <c r="U144" s="437">
        <v>1</v>
      </c>
      <c r="V144" s="432" t="str">
        <f t="shared" si="7"/>
        <v>N/A</v>
      </c>
    </row>
    <row r="145" spans="12:22" ht="15" x14ac:dyDescent="0.25">
      <c r="L145" s="389">
        <f t="shared" si="6"/>
        <v>140</v>
      </c>
      <c r="M145" s="429" t="s">
        <v>306</v>
      </c>
      <c r="N145" s="430">
        <v>1186</v>
      </c>
      <c r="O145" s="429" t="s">
        <v>88</v>
      </c>
      <c r="P145" s="429" t="s">
        <v>449</v>
      </c>
      <c r="Q145" s="430">
        <v>0.97670000000000001</v>
      </c>
      <c r="R145" s="430">
        <v>0</v>
      </c>
      <c r="S145" s="430">
        <v>0</v>
      </c>
      <c r="T145" s="431">
        <v>0.43009999999999998</v>
      </c>
      <c r="U145" s="437">
        <v>1</v>
      </c>
      <c r="V145" s="432" t="str">
        <f t="shared" si="7"/>
        <v>N/A</v>
      </c>
    </row>
    <row r="146" spans="12:22" ht="15" x14ac:dyDescent="0.25">
      <c r="L146" s="389">
        <f t="shared" si="6"/>
        <v>141</v>
      </c>
      <c r="M146" s="429" t="s">
        <v>932</v>
      </c>
      <c r="N146" s="430">
        <v>130</v>
      </c>
      <c r="O146" s="429" t="s">
        <v>88</v>
      </c>
      <c r="P146" s="429" t="s">
        <v>933</v>
      </c>
      <c r="Q146" s="430">
        <v>0.97670000000000001</v>
      </c>
      <c r="R146" s="430">
        <v>0</v>
      </c>
      <c r="S146" s="430">
        <v>0</v>
      </c>
      <c r="T146" s="431">
        <v>0</v>
      </c>
      <c r="U146" s="437">
        <v>0.4</v>
      </c>
      <c r="V146" s="432">
        <f t="shared" si="7"/>
        <v>0.4</v>
      </c>
    </row>
    <row r="147" spans="12:22" ht="15" x14ac:dyDescent="0.25">
      <c r="L147" s="389">
        <f t="shared" ref="L147:L220" si="8">L146+1</f>
        <v>142</v>
      </c>
      <c r="M147" s="429" t="s">
        <v>934</v>
      </c>
      <c r="N147" s="430">
        <v>278</v>
      </c>
      <c r="O147" s="429" t="s">
        <v>88</v>
      </c>
      <c r="P147" s="429" t="s">
        <v>935</v>
      </c>
      <c r="Q147" s="430">
        <v>0.97670000000000001</v>
      </c>
      <c r="R147" s="430">
        <v>0</v>
      </c>
      <c r="S147" s="430">
        <v>0</v>
      </c>
      <c r="T147" s="431">
        <v>0.1101</v>
      </c>
      <c r="U147" s="437">
        <v>0.4</v>
      </c>
      <c r="V147" s="432">
        <f t="shared" si="7"/>
        <v>0.4</v>
      </c>
    </row>
    <row r="148" spans="12:22" ht="15" x14ac:dyDescent="0.25">
      <c r="L148" s="389">
        <f t="shared" si="8"/>
        <v>143</v>
      </c>
      <c r="M148" s="429" t="s">
        <v>1383</v>
      </c>
      <c r="N148" s="430">
        <v>2</v>
      </c>
      <c r="O148" s="429" t="s">
        <v>88</v>
      </c>
      <c r="P148" s="429" t="s">
        <v>1384</v>
      </c>
      <c r="Q148" s="430">
        <v>0.97670000000000001</v>
      </c>
      <c r="R148" s="430">
        <v>0</v>
      </c>
      <c r="S148" s="430">
        <v>0</v>
      </c>
      <c r="T148" s="431">
        <v>0</v>
      </c>
      <c r="U148" s="437">
        <v>0.4</v>
      </c>
      <c r="V148" s="432">
        <f t="shared" si="7"/>
        <v>0.4</v>
      </c>
    </row>
    <row r="149" spans="12:22" ht="15" x14ac:dyDescent="0.25">
      <c r="L149" s="389">
        <f t="shared" si="8"/>
        <v>144</v>
      </c>
      <c r="M149" s="429" t="s">
        <v>936</v>
      </c>
      <c r="N149" s="430">
        <v>398</v>
      </c>
      <c r="O149" s="429" t="s">
        <v>88</v>
      </c>
      <c r="P149" s="429" t="s">
        <v>937</v>
      </c>
      <c r="Q149" s="430">
        <v>0.97670000000000001</v>
      </c>
      <c r="R149" s="430">
        <v>0</v>
      </c>
      <c r="S149" s="430">
        <v>0</v>
      </c>
      <c r="T149" s="431">
        <v>0</v>
      </c>
      <c r="U149" s="437">
        <v>0.4</v>
      </c>
      <c r="V149" s="432">
        <f t="shared" si="7"/>
        <v>0.4</v>
      </c>
    </row>
    <row r="150" spans="12:22" ht="15" x14ac:dyDescent="0.25">
      <c r="L150" s="389">
        <f t="shared" si="8"/>
        <v>145</v>
      </c>
      <c r="M150" s="429" t="s">
        <v>938</v>
      </c>
      <c r="N150" s="430">
        <v>14</v>
      </c>
      <c r="O150" s="429" t="s">
        <v>88</v>
      </c>
      <c r="P150" s="429" t="s">
        <v>939</v>
      </c>
      <c r="Q150" s="430">
        <v>0.97670000000000001</v>
      </c>
      <c r="R150" s="430">
        <v>0</v>
      </c>
      <c r="S150" s="430">
        <v>0</v>
      </c>
      <c r="T150" s="431">
        <v>0.60780000000000001</v>
      </c>
      <c r="U150" s="437">
        <v>0.60780000000000001</v>
      </c>
      <c r="V150" s="432">
        <f t="shared" si="7"/>
        <v>0.60780000000000001</v>
      </c>
    </row>
    <row r="151" spans="12:22" ht="15" x14ac:dyDescent="0.25">
      <c r="L151" s="389">
        <v>145</v>
      </c>
      <c r="M151" s="429" t="s">
        <v>940</v>
      </c>
      <c r="N151" s="430">
        <v>36</v>
      </c>
      <c r="O151" s="429" t="s">
        <v>88</v>
      </c>
      <c r="P151" s="429" t="s">
        <v>941</v>
      </c>
      <c r="Q151" s="430">
        <v>0.97670000000000001</v>
      </c>
      <c r="R151" s="430">
        <v>0</v>
      </c>
      <c r="S151" s="430">
        <v>0</v>
      </c>
      <c r="T151" s="431">
        <v>0.4708</v>
      </c>
      <c r="U151" s="437">
        <v>0.4708</v>
      </c>
      <c r="V151" s="432">
        <f t="shared" si="7"/>
        <v>0.4708</v>
      </c>
    </row>
    <row r="152" spans="12:22" ht="15" x14ac:dyDescent="0.25">
      <c r="L152" s="389">
        <v>146</v>
      </c>
      <c r="M152" s="429" t="s">
        <v>696</v>
      </c>
      <c r="N152" s="430">
        <v>64</v>
      </c>
      <c r="O152" s="429" t="s">
        <v>88</v>
      </c>
      <c r="P152" s="429" t="s">
        <v>697</v>
      </c>
      <c r="Q152" s="430">
        <v>0.97670000000000001</v>
      </c>
      <c r="R152" s="430">
        <v>0</v>
      </c>
      <c r="S152" s="430">
        <v>0</v>
      </c>
      <c r="T152" s="431">
        <v>0.63009999999999999</v>
      </c>
      <c r="U152" s="437">
        <v>1</v>
      </c>
      <c r="V152" s="432" t="str">
        <f t="shared" si="7"/>
        <v>N/A</v>
      </c>
    </row>
    <row r="153" spans="12:22" ht="15" x14ac:dyDescent="0.25">
      <c r="L153" s="389">
        <v>147</v>
      </c>
      <c r="M153" s="429" t="s">
        <v>307</v>
      </c>
      <c r="N153" s="430">
        <v>404</v>
      </c>
      <c r="O153" s="429" t="s">
        <v>88</v>
      </c>
      <c r="P153" s="429" t="s">
        <v>450</v>
      </c>
      <c r="Q153" s="430">
        <v>0.97670000000000001</v>
      </c>
      <c r="R153" s="430">
        <v>0</v>
      </c>
      <c r="S153" s="430">
        <v>0</v>
      </c>
      <c r="T153" s="431">
        <v>0.8034</v>
      </c>
      <c r="U153" s="437">
        <v>1</v>
      </c>
      <c r="V153" s="432" t="str">
        <f t="shared" si="7"/>
        <v>N/A</v>
      </c>
    </row>
    <row r="154" spans="12:22" ht="15" x14ac:dyDescent="0.25">
      <c r="L154" s="389">
        <f t="shared" si="8"/>
        <v>148</v>
      </c>
      <c r="M154" s="429" t="s">
        <v>942</v>
      </c>
      <c r="N154" s="430">
        <v>84</v>
      </c>
      <c r="O154" s="429" t="s">
        <v>88</v>
      </c>
      <c r="P154" s="429" t="s">
        <v>943</v>
      </c>
      <c r="Q154" s="430">
        <v>0.97670000000000001</v>
      </c>
      <c r="R154" s="430">
        <v>0</v>
      </c>
      <c r="S154" s="430">
        <v>0</v>
      </c>
      <c r="T154" s="431">
        <v>0.36549999999999999</v>
      </c>
      <c r="U154" s="437">
        <v>1</v>
      </c>
      <c r="V154" s="432" t="str">
        <f t="shared" si="7"/>
        <v>N/A</v>
      </c>
    </row>
    <row r="155" spans="12:22" ht="15" x14ac:dyDescent="0.25">
      <c r="L155" s="389">
        <v>149</v>
      </c>
      <c r="M155" s="429" t="s">
        <v>944</v>
      </c>
      <c r="N155" s="430">
        <v>84</v>
      </c>
      <c r="O155" s="429" t="s">
        <v>88</v>
      </c>
      <c r="P155" s="429" t="s">
        <v>945</v>
      </c>
      <c r="Q155" s="430">
        <v>0.97670000000000001</v>
      </c>
      <c r="R155" s="430">
        <v>0</v>
      </c>
      <c r="S155" s="430">
        <v>0</v>
      </c>
      <c r="T155" s="431">
        <v>0.40550000000000003</v>
      </c>
      <c r="U155" s="437">
        <v>1</v>
      </c>
      <c r="V155" s="432" t="str">
        <f t="shared" si="7"/>
        <v>N/A</v>
      </c>
    </row>
    <row r="156" spans="12:22" ht="15" x14ac:dyDescent="0.25">
      <c r="L156" s="389">
        <v>150</v>
      </c>
      <c r="M156" s="429" t="s">
        <v>308</v>
      </c>
      <c r="N156" s="430">
        <v>64</v>
      </c>
      <c r="O156" s="429" t="s">
        <v>88</v>
      </c>
      <c r="P156" s="429" t="s">
        <v>451</v>
      </c>
      <c r="Q156" s="430">
        <v>0.97670000000000001</v>
      </c>
      <c r="R156" s="430">
        <v>0</v>
      </c>
      <c r="S156" s="430">
        <v>0</v>
      </c>
      <c r="T156" s="431">
        <v>0.33879999999999999</v>
      </c>
      <c r="U156" s="437">
        <v>1</v>
      </c>
      <c r="V156" s="432" t="str">
        <f t="shared" si="7"/>
        <v>N/A</v>
      </c>
    </row>
    <row r="157" spans="12:22" ht="15" x14ac:dyDescent="0.25">
      <c r="L157" s="389">
        <f t="shared" si="8"/>
        <v>151</v>
      </c>
      <c r="M157" s="429" t="s">
        <v>309</v>
      </c>
      <c r="N157" s="430">
        <v>52</v>
      </c>
      <c r="O157" s="429" t="s">
        <v>88</v>
      </c>
      <c r="P157" s="429" t="s">
        <v>452</v>
      </c>
      <c r="Q157" s="430">
        <v>0.97670000000000001</v>
      </c>
      <c r="R157" s="430">
        <v>0</v>
      </c>
      <c r="S157" s="430">
        <v>0</v>
      </c>
      <c r="T157" s="431">
        <v>0.2273</v>
      </c>
      <c r="U157" s="437">
        <v>1</v>
      </c>
      <c r="V157" s="432" t="str">
        <f t="shared" si="7"/>
        <v>N/A</v>
      </c>
    </row>
    <row r="158" spans="12:22" ht="15" x14ac:dyDescent="0.25">
      <c r="L158" s="389">
        <v>152</v>
      </c>
      <c r="M158" s="429" t="s">
        <v>946</v>
      </c>
      <c r="N158" s="430">
        <v>632</v>
      </c>
      <c r="O158" s="429" t="s">
        <v>88</v>
      </c>
      <c r="P158" s="429" t="s">
        <v>947</v>
      </c>
      <c r="Q158" s="430">
        <v>0.97670000000000001</v>
      </c>
      <c r="R158" s="430">
        <v>0</v>
      </c>
      <c r="S158" s="430">
        <v>0</v>
      </c>
      <c r="T158" s="431">
        <v>0.62460000000000004</v>
      </c>
      <c r="U158" s="437">
        <v>1</v>
      </c>
      <c r="V158" s="432" t="str">
        <f t="shared" si="7"/>
        <v>N/A</v>
      </c>
    </row>
    <row r="159" spans="12:22" ht="15" x14ac:dyDescent="0.25">
      <c r="L159" s="389">
        <v>153</v>
      </c>
      <c r="M159" s="429" t="s">
        <v>698</v>
      </c>
      <c r="N159" s="430">
        <v>248</v>
      </c>
      <c r="O159" s="429" t="s">
        <v>88</v>
      </c>
      <c r="P159" s="429" t="s">
        <v>699</v>
      </c>
      <c r="Q159" s="430">
        <v>0.97670000000000001</v>
      </c>
      <c r="R159" s="430">
        <v>0</v>
      </c>
      <c r="S159" s="430">
        <v>0</v>
      </c>
      <c r="T159" s="431">
        <v>0.67090000000000005</v>
      </c>
      <c r="U159" s="437">
        <v>1</v>
      </c>
      <c r="V159" s="432" t="str">
        <f t="shared" si="7"/>
        <v>N/A</v>
      </c>
    </row>
    <row r="160" spans="12:22" ht="15" x14ac:dyDescent="0.25">
      <c r="L160" s="389">
        <f t="shared" si="8"/>
        <v>154</v>
      </c>
      <c r="M160" s="429" t="s">
        <v>310</v>
      </c>
      <c r="N160" s="430">
        <v>172</v>
      </c>
      <c r="O160" s="429" t="s">
        <v>88</v>
      </c>
      <c r="P160" s="429" t="s">
        <v>453</v>
      </c>
      <c r="Q160" s="430">
        <v>0.97670000000000001</v>
      </c>
      <c r="R160" s="430">
        <v>0</v>
      </c>
      <c r="S160" s="430">
        <v>0</v>
      </c>
      <c r="T160" s="431">
        <v>0.45860000000000001</v>
      </c>
      <c r="U160" s="437">
        <v>1</v>
      </c>
      <c r="V160" s="432" t="str">
        <f t="shared" si="7"/>
        <v>N/A</v>
      </c>
    </row>
    <row r="161" spans="12:22" ht="15" x14ac:dyDescent="0.25">
      <c r="L161" s="389">
        <f t="shared" si="8"/>
        <v>155</v>
      </c>
      <c r="M161" s="429" t="s">
        <v>948</v>
      </c>
      <c r="N161" s="430">
        <v>100</v>
      </c>
      <c r="O161" s="429" t="s">
        <v>88</v>
      </c>
      <c r="P161" s="429" t="s">
        <v>949</v>
      </c>
      <c r="Q161" s="430">
        <v>0.97670000000000001</v>
      </c>
      <c r="R161" s="430">
        <v>0</v>
      </c>
      <c r="S161" s="430">
        <v>0</v>
      </c>
      <c r="T161" s="431">
        <v>0.37290000000000001</v>
      </c>
      <c r="U161" s="437">
        <v>1</v>
      </c>
      <c r="V161" s="432" t="str">
        <f t="shared" si="7"/>
        <v>N/A</v>
      </c>
    </row>
    <row r="162" spans="12:22" ht="15" x14ac:dyDescent="0.25">
      <c r="L162" s="389">
        <f t="shared" si="8"/>
        <v>156</v>
      </c>
      <c r="M162" s="429" t="s">
        <v>950</v>
      </c>
      <c r="N162" s="430">
        <v>112</v>
      </c>
      <c r="O162" s="429" t="s">
        <v>88</v>
      </c>
      <c r="P162" s="429" t="s">
        <v>951</v>
      </c>
      <c r="Q162" s="430">
        <v>0.97670000000000001</v>
      </c>
      <c r="R162" s="430">
        <v>0</v>
      </c>
      <c r="S162" s="430">
        <v>0</v>
      </c>
      <c r="T162" s="431">
        <v>0.4783</v>
      </c>
      <c r="U162" s="437">
        <v>0.4783</v>
      </c>
      <c r="V162" s="432">
        <f t="shared" si="7"/>
        <v>0.4783</v>
      </c>
    </row>
    <row r="163" spans="12:22" ht="15" x14ac:dyDescent="0.25">
      <c r="L163" s="389">
        <f t="shared" si="8"/>
        <v>157</v>
      </c>
      <c r="M163" s="429" t="s">
        <v>700</v>
      </c>
      <c r="N163" s="430">
        <v>552</v>
      </c>
      <c r="O163" s="429" t="s">
        <v>88</v>
      </c>
      <c r="P163" s="429" t="s">
        <v>701</v>
      </c>
      <c r="Q163" s="430">
        <v>0.97670000000000001</v>
      </c>
      <c r="R163" s="430">
        <v>0</v>
      </c>
      <c r="S163" s="430">
        <v>0</v>
      </c>
      <c r="T163" s="431">
        <v>0</v>
      </c>
      <c r="U163" s="437">
        <v>1</v>
      </c>
      <c r="V163" s="432" t="str">
        <f t="shared" si="7"/>
        <v>N/A</v>
      </c>
    </row>
    <row r="164" spans="12:22" ht="15" x14ac:dyDescent="0.25">
      <c r="L164" s="389">
        <f>L163+1</f>
        <v>158</v>
      </c>
      <c r="M164" s="429" t="s">
        <v>311</v>
      </c>
      <c r="N164" s="430">
        <v>204</v>
      </c>
      <c r="O164" s="429" t="s">
        <v>88</v>
      </c>
      <c r="P164" s="429" t="s">
        <v>454</v>
      </c>
      <c r="Q164" s="430">
        <v>0.97670000000000001</v>
      </c>
      <c r="R164" s="430">
        <v>0</v>
      </c>
      <c r="S164" s="430">
        <v>0</v>
      </c>
      <c r="T164" s="431">
        <v>0.375</v>
      </c>
      <c r="U164" s="437">
        <v>1</v>
      </c>
      <c r="V164" s="432" t="str">
        <f t="shared" si="7"/>
        <v>N/A</v>
      </c>
    </row>
    <row r="165" spans="12:22" ht="15" x14ac:dyDescent="0.25">
      <c r="L165" s="389">
        <f t="shared" si="8"/>
        <v>159</v>
      </c>
      <c r="M165" s="429" t="s">
        <v>702</v>
      </c>
      <c r="N165" s="430">
        <v>596</v>
      </c>
      <c r="O165" s="429" t="s">
        <v>88</v>
      </c>
      <c r="P165" s="429" t="s">
        <v>703</v>
      </c>
      <c r="Q165" s="430">
        <v>0.97670000000000001</v>
      </c>
      <c r="R165" s="430">
        <v>0</v>
      </c>
      <c r="S165" s="430">
        <v>0</v>
      </c>
      <c r="T165" s="431">
        <v>0.439</v>
      </c>
      <c r="U165" s="437">
        <v>1</v>
      </c>
      <c r="V165" s="432" t="str">
        <f t="shared" si="7"/>
        <v>N/A</v>
      </c>
    </row>
    <row r="166" spans="12:22" ht="15" x14ac:dyDescent="0.25">
      <c r="L166" s="389">
        <v>160</v>
      </c>
      <c r="M166" s="429" t="s">
        <v>312</v>
      </c>
      <c r="N166" s="430">
        <v>76</v>
      </c>
      <c r="O166" s="429" t="s">
        <v>88</v>
      </c>
      <c r="P166" s="429" t="s">
        <v>455</v>
      </c>
      <c r="Q166" s="430">
        <v>0.97670000000000001</v>
      </c>
      <c r="R166" s="430">
        <v>0</v>
      </c>
      <c r="S166" s="430">
        <v>0</v>
      </c>
      <c r="T166" s="431">
        <v>0.85419999999999996</v>
      </c>
      <c r="U166" s="437">
        <v>1</v>
      </c>
      <c r="V166" s="432" t="str">
        <f t="shared" si="7"/>
        <v>N/A</v>
      </c>
    </row>
    <row r="167" spans="12:22" ht="15" x14ac:dyDescent="0.25">
      <c r="L167" s="389">
        <v>161</v>
      </c>
      <c r="M167" s="429" t="s">
        <v>952</v>
      </c>
      <c r="N167" s="430">
        <v>6</v>
      </c>
      <c r="O167" s="429" t="s">
        <v>89</v>
      </c>
      <c r="P167" s="429" t="s">
        <v>953</v>
      </c>
      <c r="Q167" s="430">
        <v>0.94289999999999996</v>
      </c>
      <c r="R167" s="430">
        <v>0</v>
      </c>
      <c r="S167" s="430">
        <v>0</v>
      </c>
      <c r="T167" s="431">
        <v>0</v>
      </c>
      <c r="U167" s="437">
        <v>0.4</v>
      </c>
      <c r="V167" s="432">
        <f t="shared" si="7"/>
        <v>0.4</v>
      </c>
    </row>
    <row r="168" spans="12:22" ht="15" x14ac:dyDescent="0.25">
      <c r="L168" s="389">
        <f t="shared" si="8"/>
        <v>162</v>
      </c>
      <c r="M168" s="429" t="s">
        <v>649</v>
      </c>
      <c r="N168" s="430">
        <v>30</v>
      </c>
      <c r="O168" s="429" t="s">
        <v>89</v>
      </c>
      <c r="P168" s="429" t="s">
        <v>650</v>
      </c>
      <c r="Q168" s="430">
        <v>0.94289999999999996</v>
      </c>
      <c r="R168" s="430">
        <v>0</v>
      </c>
      <c r="S168" s="430">
        <v>0</v>
      </c>
      <c r="T168" s="431">
        <v>0</v>
      </c>
      <c r="U168" s="437">
        <v>1</v>
      </c>
      <c r="V168" s="432" t="str">
        <f t="shared" si="7"/>
        <v>N/A</v>
      </c>
    </row>
    <row r="169" spans="12:22" ht="15" x14ac:dyDescent="0.25">
      <c r="L169" s="389">
        <f t="shared" si="8"/>
        <v>163</v>
      </c>
      <c r="M169" s="429" t="s">
        <v>1385</v>
      </c>
      <c r="N169" s="430">
        <v>0</v>
      </c>
      <c r="O169" s="429" t="s">
        <v>89</v>
      </c>
      <c r="P169" s="429" t="s">
        <v>1386</v>
      </c>
      <c r="Q169" s="430">
        <v>0.94289999999999996</v>
      </c>
      <c r="R169" s="430">
        <v>0</v>
      </c>
      <c r="S169" s="430">
        <v>0</v>
      </c>
      <c r="T169" s="431">
        <v>0</v>
      </c>
      <c r="U169" s="437">
        <v>0.4</v>
      </c>
      <c r="V169" s="432">
        <f t="shared" si="7"/>
        <v>0.4</v>
      </c>
    </row>
    <row r="170" spans="12:22" ht="15" x14ac:dyDescent="0.25">
      <c r="L170" s="389">
        <v>164</v>
      </c>
      <c r="M170" s="429" t="s">
        <v>313</v>
      </c>
      <c r="N170" s="430">
        <v>106</v>
      </c>
      <c r="O170" s="429" t="s">
        <v>89</v>
      </c>
      <c r="P170" s="429" t="s">
        <v>456</v>
      </c>
      <c r="Q170" s="430">
        <v>0.94289999999999996</v>
      </c>
      <c r="R170" s="430">
        <v>0</v>
      </c>
      <c r="S170" s="430">
        <v>0</v>
      </c>
      <c r="T170" s="431">
        <v>0</v>
      </c>
      <c r="U170" s="437">
        <v>1</v>
      </c>
      <c r="V170" s="432" t="str">
        <f t="shared" si="7"/>
        <v>N/A</v>
      </c>
    </row>
    <row r="171" spans="12:22" ht="15" x14ac:dyDescent="0.25">
      <c r="L171" s="389">
        <v>165</v>
      </c>
      <c r="M171" s="429" t="s">
        <v>314</v>
      </c>
      <c r="N171" s="430">
        <v>244</v>
      </c>
      <c r="O171" s="429" t="s">
        <v>89</v>
      </c>
      <c r="P171" s="429" t="s">
        <v>270</v>
      </c>
      <c r="Q171" s="430">
        <v>0.94289999999999996</v>
      </c>
      <c r="R171" s="430">
        <v>0</v>
      </c>
      <c r="S171" s="430">
        <v>0</v>
      </c>
      <c r="T171" s="431">
        <v>0</v>
      </c>
      <c r="U171" s="437">
        <v>1</v>
      </c>
      <c r="V171" s="432" t="str">
        <f t="shared" si="7"/>
        <v>N/A</v>
      </c>
    </row>
    <row r="172" spans="12:22" ht="15" x14ac:dyDescent="0.25">
      <c r="L172" s="389">
        <v>166</v>
      </c>
      <c r="M172" s="429" t="s">
        <v>315</v>
      </c>
      <c r="N172" s="430">
        <v>310</v>
      </c>
      <c r="O172" s="429" t="s">
        <v>89</v>
      </c>
      <c r="P172" s="429" t="s">
        <v>457</v>
      </c>
      <c r="Q172" s="430">
        <v>0.94289999999999996</v>
      </c>
      <c r="R172" s="430">
        <v>0</v>
      </c>
      <c r="S172" s="430">
        <v>0</v>
      </c>
      <c r="T172" s="431">
        <v>0.1057</v>
      </c>
      <c r="U172" s="437">
        <v>1</v>
      </c>
      <c r="V172" s="432" t="str">
        <f t="shared" si="7"/>
        <v>N/A</v>
      </c>
    </row>
    <row r="173" spans="12:22" ht="15" x14ac:dyDescent="0.25">
      <c r="L173" s="389">
        <f t="shared" si="8"/>
        <v>167</v>
      </c>
      <c r="M173" s="429" t="s">
        <v>316</v>
      </c>
      <c r="N173" s="430">
        <v>10</v>
      </c>
      <c r="O173" s="429" t="s">
        <v>89</v>
      </c>
      <c r="P173" s="429" t="s">
        <v>458</v>
      </c>
      <c r="Q173" s="430">
        <v>0.94289999999999996</v>
      </c>
      <c r="R173" s="430">
        <v>0</v>
      </c>
      <c r="S173" s="430">
        <v>0</v>
      </c>
      <c r="T173" s="431">
        <v>0</v>
      </c>
      <c r="U173" s="437">
        <v>1</v>
      </c>
      <c r="V173" s="432" t="str">
        <f t="shared" si="7"/>
        <v>N/A</v>
      </c>
    </row>
    <row r="174" spans="12:22" ht="15" x14ac:dyDescent="0.25">
      <c r="L174" s="389">
        <f t="shared" si="8"/>
        <v>168</v>
      </c>
      <c r="M174" s="429" t="s">
        <v>317</v>
      </c>
      <c r="N174" s="430">
        <v>76</v>
      </c>
      <c r="O174" s="429" t="s">
        <v>89</v>
      </c>
      <c r="P174" s="429" t="s">
        <v>459</v>
      </c>
      <c r="Q174" s="430">
        <v>0.94289999999999996</v>
      </c>
      <c r="R174" s="430">
        <v>0</v>
      </c>
      <c r="S174" s="430">
        <v>0</v>
      </c>
      <c r="T174" s="431">
        <v>0</v>
      </c>
      <c r="U174" s="437">
        <v>1</v>
      </c>
      <c r="V174" s="432" t="str">
        <f t="shared" si="7"/>
        <v>N/A</v>
      </c>
    </row>
    <row r="175" spans="12:22" ht="15" x14ac:dyDescent="0.25">
      <c r="L175" s="389">
        <f t="shared" si="8"/>
        <v>169</v>
      </c>
      <c r="M175" s="429" t="s">
        <v>954</v>
      </c>
      <c r="N175" s="430">
        <v>8</v>
      </c>
      <c r="O175" s="429" t="s">
        <v>89</v>
      </c>
      <c r="P175" s="429" t="s">
        <v>955</v>
      </c>
      <c r="Q175" s="430">
        <v>0.94289999999999996</v>
      </c>
      <c r="R175" s="430">
        <v>0</v>
      </c>
      <c r="S175" s="430">
        <v>0</v>
      </c>
      <c r="T175" s="431">
        <v>0</v>
      </c>
      <c r="U175" s="437">
        <v>0.4</v>
      </c>
      <c r="V175" s="432">
        <f t="shared" si="7"/>
        <v>0.4</v>
      </c>
    </row>
    <row r="176" spans="12:22" ht="15" x14ac:dyDescent="0.25">
      <c r="L176" s="389">
        <f t="shared" si="8"/>
        <v>170</v>
      </c>
      <c r="M176" s="429" t="s">
        <v>956</v>
      </c>
      <c r="N176" s="430">
        <v>8</v>
      </c>
      <c r="O176" s="429" t="s">
        <v>89</v>
      </c>
      <c r="P176" s="429" t="s">
        <v>957</v>
      </c>
      <c r="Q176" s="430">
        <v>0.94289999999999996</v>
      </c>
      <c r="R176" s="430">
        <v>0</v>
      </c>
      <c r="S176" s="430">
        <v>0</v>
      </c>
      <c r="T176" s="431">
        <v>0</v>
      </c>
      <c r="U176" s="437">
        <v>0.4</v>
      </c>
      <c r="V176" s="432">
        <f t="shared" si="7"/>
        <v>0.4</v>
      </c>
    </row>
    <row r="177" spans="12:22" ht="15" x14ac:dyDescent="0.25">
      <c r="L177" s="389">
        <f t="shared" si="8"/>
        <v>171</v>
      </c>
      <c r="M177" s="429" t="s">
        <v>958</v>
      </c>
      <c r="N177" s="430">
        <v>252</v>
      </c>
      <c r="O177" s="429" t="s">
        <v>89</v>
      </c>
      <c r="P177" s="429" t="s">
        <v>959</v>
      </c>
      <c r="Q177" s="430">
        <v>0.94289999999999996</v>
      </c>
      <c r="R177" s="430">
        <v>0</v>
      </c>
      <c r="S177" s="430">
        <v>0</v>
      </c>
      <c r="T177" s="431">
        <v>0</v>
      </c>
      <c r="U177" s="437">
        <v>1</v>
      </c>
      <c r="V177" s="432" t="str">
        <f t="shared" si="7"/>
        <v>N/A</v>
      </c>
    </row>
    <row r="178" spans="12:22" ht="15" x14ac:dyDescent="0.25">
      <c r="L178" s="389">
        <v>172</v>
      </c>
      <c r="M178" s="429" t="s">
        <v>960</v>
      </c>
      <c r="N178" s="430">
        <v>26</v>
      </c>
      <c r="O178" s="429" t="s">
        <v>89</v>
      </c>
      <c r="P178" s="429" t="s">
        <v>961</v>
      </c>
      <c r="Q178" s="430">
        <v>0.94289999999999996</v>
      </c>
      <c r="R178" s="430">
        <v>0</v>
      </c>
      <c r="S178" s="430">
        <v>0</v>
      </c>
      <c r="T178" s="431">
        <v>0</v>
      </c>
      <c r="U178" s="437">
        <v>1</v>
      </c>
      <c r="V178" s="432" t="str">
        <f t="shared" si="7"/>
        <v>N/A</v>
      </c>
    </row>
    <row r="179" spans="12:22" ht="15" x14ac:dyDescent="0.25">
      <c r="L179" s="389">
        <v>173</v>
      </c>
      <c r="M179" s="429" t="s">
        <v>1387</v>
      </c>
      <c r="N179" s="430">
        <v>0</v>
      </c>
      <c r="O179" s="429" t="s">
        <v>89</v>
      </c>
      <c r="P179" s="429" t="s">
        <v>1388</v>
      </c>
      <c r="Q179" s="430">
        <v>0.94289999999999996</v>
      </c>
      <c r="R179" s="430">
        <v>0</v>
      </c>
      <c r="S179" s="430">
        <v>0</v>
      </c>
      <c r="T179" s="431">
        <v>0</v>
      </c>
      <c r="U179" s="437">
        <v>0.4</v>
      </c>
      <c r="V179" s="432">
        <f t="shared" si="7"/>
        <v>0.4</v>
      </c>
    </row>
    <row r="180" spans="12:22" ht="15" x14ac:dyDescent="0.25">
      <c r="L180" s="389">
        <v>174</v>
      </c>
      <c r="M180" s="429" t="s">
        <v>318</v>
      </c>
      <c r="N180" s="430">
        <v>100</v>
      </c>
      <c r="O180" s="429" t="s">
        <v>89</v>
      </c>
      <c r="P180" s="429" t="s">
        <v>460</v>
      </c>
      <c r="Q180" s="430">
        <v>0.94289999999999996</v>
      </c>
      <c r="R180" s="430">
        <v>0</v>
      </c>
      <c r="S180" s="430">
        <v>0</v>
      </c>
      <c r="T180" s="431">
        <v>0</v>
      </c>
      <c r="U180" s="437">
        <v>1</v>
      </c>
      <c r="V180" s="432" t="str">
        <f t="shared" si="7"/>
        <v>N/A</v>
      </c>
    </row>
    <row r="181" spans="12:22" ht="15" x14ac:dyDescent="0.25">
      <c r="L181" s="389">
        <v>175</v>
      </c>
      <c r="M181" s="429" t="s">
        <v>319</v>
      </c>
      <c r="N181" s="430">
        <v>30</v>
      </c>
      <c r="O181" s="429" t="s">
        <v>89</v>
      </c>
      <c r="P181" s="429" t="s">
        <v>461</v>
      </c>
      <c r="Q181" s="430">
        <v>0.94289999999999996</v>
      </c>
      <c r="R181" s="430">
        <v>0</v>
      </c>
      <c r="S181" s="430">
        <v>0</v>
      </c>
      <c r="T181" s="431">
        <v>0</v>
      </c>
      <c r="U181" s="437">
        <v>1</v>
      </c>
      <c r="V181" s="432" t="str">
        <f t="shared" si="7"/>
        <v>N/A</v>
      </c>
    </row>
    <row r="182" spans="12:22" ht="15" x14ac:dyDescent="0.25">
      <c r="L182" s="389">
        <f t="shared" si="8"/>
        <v>176</v>
      </c>
      <c r="M182" s="429" t="s">
        <v>320</v>
      </c>
      <c r="N182" s="430">
        <v>32</v>
      </c>
      <c r="O182" s="429" t="s">
        <v>89</v>
      </c>
      <c r="P182" s="429" t="s">
        <v>462</v>
      </c>
      <c r="Q182" s="430">
        <v>0.94289999999999996</v>
      </c>
      <c r="R182" s="430">
        <v>0</v>
      </c>
      <c r="S182" s="430">
        <v>0</v>
      </c>
      <c r="T182" s="431">
        <v>0.63639999999999997</v>
      </c>
      <c r="U182" s="437">
        <v>1</v>
      </c>
      <c r="V182" s="432" t="str">
        <f t="shared" si="7"/>
        <v>N/A</v>
      </c>
    </row>
    <row r="183" spans="12:22" ht="15" x14ac:dyDescent="0.25">
      <c r="L183" s="389">
        <f t="shared" si="8"/>
        <v>177</v>
      </c>
      <c r="M183" s="429" t="s">
        <v>321</v>
      </c>
      <c r="N183" s="430">
        <v>828</v>
      </c>
      <c r="O183" s="429" t="s">
        <v>124</v>
      </c>
      <c r="P183" s="429" t="s">
        <v>463</v>
      </c>
      <c r="Q183" s="430">
        <v>0.95299999999999996</v>
      </c>
      <c r="R183" s="430">
        <v>8755849</v>
      </c>
      <c r="S183" s="430">
        <v>10959</v>
      </c>
      <c r="T183" s="431">
        <v>0.9042</v>
      </c>
      <c r="U183" s="437">
        <v>1</v>
      </c>
      <c r="V183" s="432" t="str">
        <f t="shared" si="7"/>
        <v>N/A</v>
      </c>
    </row>
    <row r="184" spans="12:22" ht="15" x14ac:dyDescent="0.25">
      <c r="L184" s="389">
        <f t="shared" si="8"/>
        <v>178</v>
      </c>
      <c r="M184" s="429" t="s">
        <v>651</v>
      </c>
      <c r="N184" s="430">
        <v>76</v>
      </c>
      <c r="O184" s="429" t="s">
        <v>124</v>
      </c>
      <c r="P184" s="429" t="s">
        <v>652</v>
      </c>
      <c r="Q184" s="430">
        <v>0.95299999999999996</v>
      </c>
      <c r="R184" s="430">
        <v>0</v>
      </c>
      <c r="S184" s="430">
        <v>0</v>
      </c>
      <c r="T184" s="431">
        <v>0.6986</v>
      </c>
      <c r="U184" s="437">
        <v>1</v>
      </c>
      <c r="V184" s="432" t="str">
        <f t="shared" si="7"/>
        <v>N/A</v>
      </c>
    </row>
    <row r="185" spans="12:22" ht="15" x14ac:dyDescent="0.25">
      <c r="L185" s="389">
        <f t="shared" si="8"/>
        <v>179</v>
      </c>
      <c r="M185" s="429" t="s">
        <v>596</v>
      </c>
      <c r="N185" s="430">
        <v>1238</v>
      </c>
      <c r="O185" s="429" t="s">
        <v>124</v>
      </c>
      <c r="P185" s="429" t="s">
        <v>597</v>
      </c>
      <c r="Q185" s="430">
        <v>0.95299999999999996</v>
      </c>
      <c r="R185" s="430">
        <v>0</v>
      </c>
      <c r="S185" s="430">
        <v>0</v>
      </c>
      <c r="T185" s="431">
        <v>0.60389999999999999</v>
      </c>
      <c r="U185" s="437">
        <v>1</v>
      </c>
      <c r="V185" s="432" t="str">
        <f t="shared" si="7"/>
        <v>N/A</v>
      </c>
    </row>
    <row r="186" spans="12:22" ht="15" x14ac:dyDescent="0.25">
      <c r="L186" s="389">
        <f t="shared" si="8"/>
        <v>180</v>
      </c>
      <c r="M186" s="429" t="s">
        <v>653</v>
      </c>
      <c r="N186" s="430">
        <v>62</v>
      </c>
      <c r="O186" s="429" t="s">
        <v>124</v>
      </c>
      <c r="P186" s="429" t="s">
        <v>654</v>
      </c>
      <c r="Q186" s="430">
        <v>0.95299999999999996</v>
      </c>
      <c r="R186" s="430">
        <v>0</v>
      </c>
      <c r="S186" s="430">
        <v>0</v>
      </c>
      <c r="T186" s="431">
        <v>0.43990000000000001</v>
      </c>
      <c r="U186" s="437">
        <v>1</v>
      </c>
      <c r="V186" s="432" t="str">
        <f t="shared" si="7"/>
        <v>N/A</v>
      </c>
    </row>
    <row r="187" spans="12:22" ht="15" x14ac:dyDescent="0.25">
      <c r="L187" s="389">
        <f t="shared" si="8"/>
        <v>181</v>
      </c>
      <c r="M187" s="429" t="s">
        <v>704</v>
      </c>
      <c r="N187" s="430">
        <v>32</v>
      </c>
      <c r="O187" s="429" t="s">
        <v>124</v>
      </c>
      <c r="P187" s="429" t="s">
        <v>705</v>
      </c>
      <c r="Q187" s="430">
        <v>0.95299999999999996</v>
      </c>
      <c r="R187" s="430">
        <v>0</v>
      </c>
      <c r="S187" s="430">
        <v>0</v>
      </c>
      <c r="T187" s="431">
        <v>0.41110000000000002</v>
      </c>
      <c r="U187" s="437">
        <v>1</v>
      </c>
      <c r="V187" s="432" t="str">
        <f t="shared" si="7"/>
        <v>N/A</v>
      </c>
    </row>
    <row r="188" spans="12:22" ht="15" x14ac:dyDescent="0.25">
      <c r="L188" s="389">
        <f t="shared" si="8"/>
        <v>182</v>
      </c>
      <c r="M188" s="429" t="s">
        <v>322</v>
      </c>
      <c r="N188" s="430">
        <v>102</v>
      </c>
      <c r="O188" s="429" t="s">
        <v>124</v>
      </c>
      <c r="P188" s="429" t="s">
        <v>464</v>
      </c>
      <c r="Q188" s="430">
        <v>0.95299999999999996</v>
      </c>
      <c r="R188" s="430">
        <v>0</v>
      </c>
      <c r="S188" s="430">
        <v>0</v>
      </c>
      <c r="T188" s="431">
        <v>0.68630000000000002</v>
      </c>
      <c r="U188" s="437">
        <v>1</v>
      </c>
      <c r="V188" s="432" t="str">
        <f t="shared" si="7"/>
        <v>N/A</v>
      </c>
    </row>
    <row r="189" spans="12:22" ht="15" x14ac:dyDescent="0.25">
      <c r="L189" s="389">
        <f t="shared" si="8"/>
        <v>183</v>
      </c>
      <c r="M189" s="429" t="s">
        <v>323</v>
      </c>
      <c r="N189" s="430">
        <v>20</v>
      </c>
      <c r="O189" s="429" t="s">
        <v>124</v>
      </c>
      <c r="P189" s="429" t="s">
        <v>465</v>
      </c>
      <c r="Q189" s="430">
        <v>0.95299999999999996</v>
      </c>
      <c r="R189" s="430">
        <v>0</v>
      </c>
      <c r="S189" s="430">
        <v>0</v>
      </c>
      <c r="U189" s="437">
        <v>1</v>
      </c>
      <c r="V189" s="432" t="str">
        <f t="shared" si="7"/>
        <v>N/A</v>
      </c>
    </row>
    <row r="190" spans="12:22" ht="15" x14ac:dyDescent="0.25">
      <c r="L190" s="389">
        <f t="shared" si="8"/>
        <v>184</v>
      </c>
      <c r="M190" s="429" t="s">
        <v>962</v>
      </c>
      <c r="N190" s="430">
        <v>4</v>
      </c>
      <c r="O190" s="429" t="s">
        <v>124</v>
      </c>
      <c r="P190" s="429" t="s">
        <v>963</v>
      </c>
      <c r="Q190" s="430">
        <v>0.95299999999999996</v>
      </c>
      <c r="R190" s="430">
        <v>0</v>
      </c>
      <c r="S190" s="430">
        <v>0</v>
      </c>
      <c r="T190" s="431">
        <v>0.61629999999999996</v>
      </c>
      <c r="U190" s="437">
        <v>0.61629999999999996</v>
      </c>
      <c r="V190" s="432">
        <f t="shared" si="7"/>
        <v>0.61629999999999996</v>
      </c>
    </row>
    <row r="191" spans="12:22" ht="15" x14ac:dyDescent="0.25">
      <c r="L191" s="389">
        <f t="shared" si="8"/>
        <v>185</v>
      </c>
      <c r="M191" s="429" t="s">
        <v>324</v>
      </c>
      <c r="N191" s="430">
        <v>80</v>
      </c>
      <c r="O191" s="429" t="s">
        <v>124</v>
      </c>
      <c r="P191" s="429" t="s">
        <v>466</v>
      </c>
      <c r="Q191" s="430">
        <v>0.95299999999999996</v>
      </c>
      <c r="R191" s="430">
        <v>0</v>
      </c>
      <c r="S191" s="430">
        <v>0</v>
      </c>
      <c r="T191" s="431">
        <v>0.44540000000000002</v>
      </c>
      <c r="U191" s="437">
        <v>1</v>
      </c>
      <c r="V191" s="432" t="str">
        <f t="shared" si="7"/>
        <v>N/A</v>
      </c>
    </row>
    <row r="192" spans="12:22" ht="15" x14ac:dyDescent="0.25">
      <c r="L192" s="389">
        <f t="shared" si="8"/>
        <v>186</v>
      </c>
      <c r="M192" s="429" t="s">
        <v>325</v>
      </c>
      <c r="N192" s="430">
        <v>94</v>
      </c>
      <c r="O192" s="429" t="s">
        <v>124</v>
      </c>
      <c r="P192" s="429" t="s">
        <v>467</v>
      </c>
      <c r="Q192" s="430">
        <v>0.95299999999999996</v>
      </c>
      <c r="R192" s="430">
        <v>0</v>
      </c>
      <c r="S192" s="430">
        <v>0</v>
      </c>
      <c r="T192" s="431">
        <v>0.59089999999999998</v>
      </c>
      <c r="U192" s="437">
        <v>1</v>
      </c>
      <c r="V192" s="432" t="str">
        <f t="shared" si="7"/>
        <v>N/A</v>
      </c>
    </row>
    <row r="193" spans="12:22" ht="15" x14ac:dyDescent="0.25">
      <c r="L193" s="389">
        <f t="shared" si="8"/>
        <v>187</v>
      </c>
      <c r="M193" s="429" t="s">
        <v>326</v>
      </c>
      <c r="N193" s="430">
        <v>76</v>
      </c>
      <c r="O193" s="429" t="s">
        <v>124</v>
      </c>
      <c r="P193" s="429" t="s">
        <v>468</v>
      </c>
      <c r="Q193" s="430">
        <v>0.95299999999999996</v>
      </c>
      <c r="R193" s="430">
        <v>0</v>
      </c>
      <c r="S193" s="430">
        <v>0</v>
      </c>
      <c r="T193" s="431">
        <v>0.50780000000000003</v>
      </c>
      <c r="U193" s="437">
        <v>1</v>
      </c>
      <c r="V193" s="432" t="str">
        <f t="shared" si="7"/>
        <v>N/A</v>
      </c>
    </row>
    <row r="194" spans="12:22" ht="15" x14ac:dyDescent="0.25">
      <c r="L194" s="389">
        <f t="shared" si="8"/>
        <v>188</v>
      </c>
      <c r="M194" s="429" t="s">
        <v>327</v>
      </c>
      <c r="N194" s="430">
        <v>612</v>
      </c>
      <c r="O194" s="429" t="s">
        <v>124</v>
      </c>
      <c r="P194" s="429" t="s">
        <v>187</v>
      </c>
      <c r="Q194" s="430">
        <v>0.95299999999999996</v>
      </c>
      <c r="R194" s="430">
        <v>8292114</v>
      </c>
      <c r="S194" s="430">
        <v>11359</v>
      </c>
      <c r="T194" s="431">
        <v>0.68659999999999999</v>
      </c>
      <c r="U194" s="437">
        <v>1</v>
      </c>
      <c r="V194" s="432" t="str">
        <f t="shared" si="7"/>
        <v>N/A</v>
      </c>
    </row>
    <row r="195" spans="12:22" ht="15" x14ac:dyDescent="0.25">
      <c r="L195" s="389">
        <f t="shared" si="8"/>
        <v>189</v>
      </c>
      <c r="M195" s="429" t="s">
        <v>328</v>
      </c>
      <c r="N195" s="430">
        <v>28</v>
      </c>
      <c r="O195" s="429" t="s">
        <v>124</v>
      </c>
      <c r="P195" s="429" t="s">
        <v>469</v>
      </c>
      <c r="Q195" s="430">
        <v>0.95299999999999996</v>
      </c>
      <c r="R195" s="430">
        <v>0</v>
      </c>
      <c r="S195" s="430">
        <v>0</v>
      </c>
      <c r="U195" s="437">
        <v>1</v>
      </c>
      <c r="V195" s="432" t="str">
        <f t="shared" ref="V195:V258" si="9">IF(U195=1,"N/A",U195)</f>
        <v>N/A</v>
      </c>
    </row>
    <row r="196" spans="12:22" ht="15" x14ac:dyDescent="0.25">
      <c r="L196" s="389">
        <f t="shared" si="8"/>
        <v>190</v>
      </c>
      <c r="M196" s="429" t="s">
        <v>329</v>
      </c>
      <c r="N196" s="430">
        <v>184</v>
      </c>
      <c r="O196" s="429" t="s">
        <v>124</v>
      </c>
      <c r="P196" s="429" t="s">
        <v>470</v>
      </c>
      <c r="Q196" s="430">
        <v>0.95299999999999996</v>
      </c>
      <c r="R196" s="430">
        <v>0</v>
      </c>
      <c r="S196" s="430">
        <v>0</v>
      </c>
      <c r="T196" s="431">
        <v>0.55759999999999998</v>
      </c>
      <c r="U196" s="437">
        <v>1</v>
      </c>
      <c r="V196" s="432" t="str">
        <f t="shared" si="9"/>
        <v>N/A</v>
      </c>
    </row>
    <row r="197" spans="12:22" ht="15" x14ac:dyDescent="0.25">
      <c r="L197" s="389">
        <f t="shared" si="8"/>
        <v>191</v>
      </c>
      <c r="M197" s="429" t="s">
        <v>330</v>
      </c>
      <c r="N197" s="430">
        <v>1238</v>
      </c>
      <c r="O197" s="429" t="s">
        <v>124</v>
      </c>
      <c r="P197" s="429" t="s">
        <v>471</v>
      </c>
      <c r="Q197" s="430">
        <v>0.95299999999999996</v>
      </c>
      <c r="R197" s="430">
        <v>17331702</v>
      </c>
      <c r="S197" s="430">
        <v>13498</v>
      </c>
      <c r="T197" s="431">
        <v>0.60389999999999999</v>
      </c>
      <c r="U197" s="437">
        <v>1</v>
      </c>
      <c r="V197" s="432" t="str">
        <f t="shared" si="9"/>
        <v>N/A</v>
      </c>
    </row>
    <row r="198" spans="12:22" ht="15" x14ac:dyDescent="0.25">
      <c r="L198" s="389">
        <f t="shared" si="8"/>
        <v>192</v>
      </c>
      <c r="M198" s="429" t="s">
        <v>964</v>
      </c>
      <c r="N198" s="430">
        <v>1238</v>
      </c>
      <c r="O198" s="429" t="s">
        <v>124</v>
      </c>
      <c r="P198" s="429" t="s">
        <v>965</v>
      </c>
      <c r="Q198" s="430">
        <v>0.95299999999999996</v>
      </c>
      <c r="R198" s="430">
        <v>0</v>
      </c>
      <c r="S198" s="430">
        <v>0</v>
      </c>
      <c r="T198" s="431">
        <v>0.60389999999999999</v>
      </c>
      <c r="U198" s="437">
        <v>1</v>
      </c>
      <c r="V198" s="432" t="str">
        <f t="shared" si="9"/>
        <v>N/A</v>
      </c>
    </row>
    <row r="199" spans="12:22" ht="15" x14ac:dyDescent="0.25">
      <c r="L199" s="389">
        <f t="shared" si="8"/>
        <v>193</v>
      </c>
      <c r="M199" s="429" t="s">
        <v>331</v>
      </c>
      <c r="N199" s="430">
        <v>544</v>
      </c>
      <c r="O199" s="429" t="s">
        <v>119</v>
      </c>
      <c r="P199" s="429" t="s">
        <v>472</v>
      </c>
      <c r="Q199" s="430">
        <v>1.0237000000000001</v>
      </c>
      <c r="R199" s="430">
        <v>0</v>
      </c>
      <c r="S199" s="430">
        <v>0</v>
      </c>
      <c r="T199" s="431">
        <v>0.47370000000000001</v>
      </c>
      <c r="U199" s="437">
        <v>1</v>
      </c>
      <c r="V199" s="432" t="str">
        <f t="shared" si="9"/>
        <v>N/A</v>
      </c>
    </row>
    <row r="200" spans="12:22" ht="15" x14ac:dyDescent="0.25">
      <c r="L200" s="389">
        <f t="shared" si="8"/>
        <v>194</v>
      </c>
      <c r="M200" s="429" t="s">
        <v>966</v>
      </c>
      <c r="N200" s="430">
        <v>874</v>
      </c>
      <c r="O200" s="429" t="s">
        <v>119</v>
      </c>
      <c r="P200" s="429" t="s">
        <v>967</v>
      </c>
      <c r="Q200" s="430">
        <v>1.0237000000000001</v>
      </c>
      <c r="R200" s="430">
        <v>0</v>
      </c>
      <c r="S200" s="430">
        <v>0</v>
      </c>
      <c r="T200" s="431">
        <v>0.25190000000000001</v>
      </c>
      <c r="U200" s="437">
        <v>0.4</v>
      </c>
      <c r="V200" s="432">
        <f t="shared" si="9"/>
        <v>0.4</v>
      </c>
    </row>
    <row r="201" spans="12:22" ht="15" x14ac:dyDescent="0.25">
      <c r="L201" s="389">
        <f t="shared" si="8"/>
        <v>195</v>
      </c>
      <c r="M201" s="429" t="s">
        <v>968</v>
      </c>
      <c r="N201" s="430">
        <v>330</v>
      </c>
      <c r="O201" s="429" t="s">
        <v>119</v>
      </c>
      <c r="P201" s="429" t="s">
        <v>969</v>
      </c>
      <c r="Q201" s="430">
        <v>1.0237000000000001</v>
      </c>
      <c r="R201" s="430">
        <v>0</v>
      </c>
      <c r="S201" s="430">
        <v>0</v>
      </c>
      <c r="T201" s="431">
        <v>0</v>
      </c>
      <c r="U201" s="437">
        <v>0.4</v>
      </c>
      <c r="V201" s="432">
        <f t="shared" si="9"/>
        <v>0.4</v>
      </c>
    </row>
    <row r="202" spans="12:22" ht="15" x14ac:dyDescent="0.25">
      <c r="L202" s="389">
        <f t="shared" si="8"/>
        <v>196</v>
      </c>
      <c r="M202" s="429" t="s">
        <v>970</v>
      </c>
      <c r="N202" s="430">
        <v>222</v>
      </c>
      <c r="O202" s="429" t="s">
        <v>119</v>
      </c>
      <c r="P202" s="429" t="s">
        <v>971</v>
      </c>
      <c r="Q202" s="430">
        <v>1.0237000000000001</v>
      </c>
      <c r="R202" s="430">
        <v>0</v>
      </c>
      <c r="S202" s="430">
        <v>0</v>
      </c>
      <c r="T202" s="431">
        <v>0</v>
      </c>
      <c r="U202" s="437">
        <v>0.4</v>
      </c>
      <c r="V202" s="432">
        <f t="shared" si="9"/>
        <v>0.4</v>
      </c>
    </row>
    <row r="203" spans="12:22" ht="15" x14ac:dyDescent="0.25">
      <c r="L203" s="389">
        <f t="shared" si="8"/>
        <v>197</v>
      </c>
      <c r="M203" s="429" t="s">
        <v>335</v>
      </c>
      <c r="N203" s="430">
        <v>782</v>
      </c>
      <c r="O203" s="429" t="s">
        <v>119</v>
      </c>
      <c r="P203" s="429" t="s">
        <v>475</v>
      </c>
      <c r="Q203" s="430">
        <v>1.0237000000000001</v>
      </c>
      <c r="R203" s="430">
        <v>8298012</v>
      </c>
      <c r="S203" s="430">
        <v>11108</v>
      </c>
      <c r="T203" s="431">
        <v>0.77359999999999995</v>
      </c>
      <c r="U203" s="437">
        <v>1</v>
      </c>
      <c r="V203" s="432" t="str">
        <f t="shared" si="9"/>
        <v>N/A</v>
      </c>
    </row>
    <row r="204" spans="12:22" ht="15" x14ac:dyDescent="0.25">
      <c r="L204" s="389">
        <f t="shared" si="8"/>
        <v>198</v>
      </c>
      <c r="M204" s="429" t="s">
        <v>332</v>
      </c>
      <c r="N204" s="430">
        <v>1412</v>
      </c>
      <c r="O204" s="429" t="s">
        <v>119</v>
      </c>
      <c r="P204" s="429" t="s">
        <v>181</v>
      </c>
      <c r="Q204" s="430">
        <v>1.0237000000000001</v>
      </c>
      <c r="R204" s="430">
        <v>15764523</v>
      </c>
      <c r="S204" s="430">
        <v>11244</v>
      </c>
      <c r="T204" s="431">
        <v>0.6855</v>
      </c>
      <c r="U204" s="437">
        <v>1</v>
      </c>
      <c r="V204" s="432" t="str">
        <f t="shared" si="9"/>
        <v>N/A</v>
      </c>
    </row>
    <row r="205" spans="12:22" ht="15" x14ac:dyDescent="0.25">
      <c r="L205" s="389">
        <f t="shared" si="8"/>
        <v>199</v>
      </c>
      <c r="M205" s="429" t="s">
        <v>972</v>
      </c>
      <c r="N205" s="430">
        <v>70</v>
      </c>
      <c r="O205" s="429" t="s">
        <v>119</v>
      </c>
      <c r="P205" s="429" t="s">
        <v>973</v>
      </c>
      <c r="Q205" s="430">
        <v>1.0237000000000001</v>
      </c>
      <c r="R205" s="430">
        <v>0</v>
      </c>
      <c r="S205" s="430">
        <v>0</v>
      </c>
      <c r="T205" s="431">
        <v>0</v>
      </c>
      <c r="U205" s="437">
        <v>0.4</v>
      </c>
      <c r="V205" s="432">
        <f t="shared" si="9"/>
        <v>0.4</v>
      </c>
    </row>
    <row r="206" spans="12:22" ht="15" x14ac:dyDescent="0.25">
      <c r="L206" s="389">
        <f t="shared" si="8"/>
        <v>200</v>
      </c>
      <c r="M206" s="429" t="s">
        <v>974</v>
      </c>
      <c r="N206" s="430">
        <v>178</v>
      </c>
      <c r="O206" s="429" t="s">
        <v>119</v>
      </c>
      <c r="P206" s="429" t="s">
        <v>464</v>
      </c>
      <c r="Q206" s="430">
        <v>1.0237000000000001</v>
      </c>
      <c r="R206" s="430">
        <v>0</v>
      </c>
      <c r="S206" s="430">
        <v>0</v>
      </c>
      <c r="T206" s="431">
        <v>0</v>
      </c>
      <c r="U206" s="437">
        <v>0.4</v>
      </c>
      <c r="V206" s="432">
        <f t="shared" si="9"/>
        <v>0.4</v>
      </c>
    </row>
    <row r="207" spans="12:22" ht="15" x14ac:dyDescent="0.25">
      <c r="L207" s="389">
        <f t="shared" si="8"/>
        <v>201</v>
      </c>
      <c r="M207" s="429" t="s">
        <v>975</v>
      </c>
      <c r="N207" s="430">
        <v>224</v>
      </c>
      <c r="O207" s="429" t="s">
        <v>119</v>
      </c>
      <c r="P207" s="429" t="s">
        <v>976</v>
      </c>
      <c r="Q207" s="430">
        <v>1.0237000000000001</v>
      </c>
      <c r="R207" s="430">
        <v>0</v>
      </c>
      <c r="S207" s="430">
        <v>0</v>
      </c>
      <c r="T207" s="431">
        <v>0</v>
      </c>
      <c r="U207" s="437">
        <v>0.4</v>
      </c>
      <c r="V207" s="432">
        <f t="shared" si="9"/>
        <v>0.4</v>
      </c>
    </row>
    <row r="208" spans="12:22" ht="15" x14ac:dyDescent="0.25">
      <c r="L208" s="389">
        <f t="shared" si="8"/>
        <v>202</v>
      </c>
      <c r="M208" s="429" t="s">
        <v>598</v>
      </c>
      <c r="N208" s="430">
        <v>7944</v>
      </c>
      <c r="O208" s="429" t="s">
        <v>119</v>
      </c>
      <c r="P208" s="429" t="s">
        <v>599</v>
      </c>
      <c r="Q208" s="430">
        <v>1.0237000000000001</v>
      </c>
      <c r="R208" s="430">
        <v>0</v>
      </c>
      <c r="S208" s="430">
        <v>0</v>
      </c>
      <c r="T208" s="431">
        <v>0.81020000000000003</v>
      </c>
      <c r="U208" s="437">
        <v>1</v>
      </c>
      <c r="V208" s="432" t="str">
        <f t="shared" si="9"/>
        <v>N/A</v>
      </c>
    </row>
    <row r="209" spans="12:22" ht="15" x14ac:dyDescent="0.25">
      <c r="L209" s="389">
        <f t="shared" si="8"/>
        <v>203</v>
      </c>
      <c r="M209" s="429" t="s">
        <v>333</v>
      </c>
      <c r="N209" s="430">
        <v>1576</v>
      </c>
      <c r="O209" s="429" t="s">
        <v>119</v>
      </c>
      <c r="P209" s="429" t="s">
        <v>473</v>
      </c>
      <c r="Q209" s="430">
        <v>1.0237000000000001</v>
      </c>
      <c r="R209" s="430">
        <v>16244126</v>
      </c>
      <c r="S209" s="430">
        <v>12913</v>
      </c>
      <c r="T209" s="431">
        <v>0.76419999999999999</v>
      </c>
      <c r="U209" s="437">
        <v>1</v>
      </c>
      <c r="V209" s="432" t="str">
        <f t="shared" si="9"/>
        <v>N/A</v>
      </c>
    </row>
    <row r="210" spans="12:22" ht="15" x14ac:dyDescent="0.25">
      <c r="L210" s="389">
        <f t="shared" si="8"/>
        <v>204</v>
      </c>
      <c r="M210" s="429" t="s">
        <v>977</v>
      </c>
      <c r="N210" s="430">
        <v>888</v>
      </c>
      <c r="O210" s="429" t="s">
        <v>119</v>
      </c>
      <c r="P210" s="429" t="s">
        <v>978</v>
      </c>
      <c r="Q210" s="430">
        <v>1.0237000000000001</v>
      </c>
      <c r="R210" s="430">
        <v>0</v>
      </c>
      <c r="S210" s="430">
        <v>0</v>
      </c>
      <c r="T210" s="431">
        <v>0</v>
      </c>
      <c r="U210" s="437">
        <v>0.4</v>
      </c>
      <c r="V210" s="432">
        <f t="shared" si="9"/>
        <v>0.4</v>
      </c>
    </row>
    <row r="211" spans="12:22" ht="15" x14ac:dyDescent="0.25">
      <c r="L211" s="389">
        <f t="shared" si="8"/>
        <v>205</v>
      </c>
      <c r="M211" s="429" t="s">
        <v>582</v>
      </c>
      <c r="N211" s="430">
        <v>7944</v>
      </c>
      <c r="O211" s="429" t="s">
        <v>119</v>
      </c>
      <c r="P211" s="429" t="s">
        <v>583</v>
      </c>
      <c r="Q211" s="430">
        <v>1.0237000000000001</v>
      </c>
      <c r="R211" s="430">
        <v>0</v>
      </c>
      <c r="S211" s="430">
        <v>0</v>
      </c>
      <c r="T211" s="431">
        <v>0.81020000000000003</v>
      </c>
      <c r="U211" s="437">
        <v>1</v>
      </c>
      <c r="V211" s="432" t="str">
        <f t="shared" si="9"/>
        <v>N/A</v>
      </c>
    </row>
    <row r="212" spans="12:22" ht="15" x14ac:dyDescent="0.25">
      <c r="L212" s="389">
        <f t="shared" si="8"/>
        <v>206</v>
      </c>
      <c r="M212" s="429" t="s">
        <v>979</v>
      </c>
      <c r="N212" s="430">
        <v>548</v>
      </c>
      <c r="O212" s="429" t="s">
        <v>119</v>
      </c>
      <c r="P212" s="429" t="s">
        <v>980</v>
      </c>
      <c r="Q212" s="430">
        <v>1.0237000000000001</v>
      </c>
      <c r="R212" s="430">
        <v>0</v>
      </c>
      <c r="S212" s="430">
        <v>0</v>
      </c>
      <c r="T212" s="431">
        <v>0</v>
      </c>
      <c r="U212" s="437">
        <v>0.4</v>
      </c>
      <c r="V212" s="432">
        <f t="shared" si="9"/>
        <v>0.4</v>
      </c>
    </row>
    <row r="213" spans="12:22" ht="15" x14ac:dyDescent="0.25">
      <c r="L213" s="389">
        <f t="shared" si="8"/>
        <v>207</v>
      </c>
      <c r="M213" s="429" t="s">
        <v>706</v>
      </c>
      <c r="N213" s="430">
        <v>760</v>
      </c>
      <c r="O213" s="429" t="s">
        <v>119</v>
      </c>
      <c r="P213" s="429" t="s">
        <v>707</v>
      </c>
      <c r="Q213" s="430">
        <v>1.0237000000000001</v>
      </c>
      <c r="R213" s="430">
        <v>0</v>
      </c>
      <c r="S213" s="430">
        <v>0</v>
      </c>
      <c r="T213" s="431">
        <v>0</v>
      </c>
      <c r="U213" s="437">
        <v>1</v>
      </c>
      <c r="V213" s="432" t="str">
        <f t="shared" si="9"/>
        <v>N/A</v>
      </c>
    </row>
    <row r="214" spans="12:22" ht="15" x14ac:dyDescent="0.25">
      <c r="L214" s="389">
        <f t="shared" si="8"/>
        <v>208</v>
      </c>
      <c r="M214" s="429" t="s">
        <v>334</v>
      </c>
      <c r="N214" s="430">
        <v>7944</v>
      </c>
      <c r="O214" s="429" t="s">
        <v>119</v>
      </c>
      <c r="P214" s="429" t="s">
        <v>474</v>
      </c>
      <c r="Q214" s="430">
        <v>1.0237000000000001</v>
      </c>
      <c r="R214" s="430">
        <v>76376426</v>
      </c>
      <c r="S214" s="430">
        <v>13139</v>
      </c>
      <c r="T214" s="431">
        <v>0.81020000000000003</v>
      </c>
      <c r="U214" s="437">
        <v>1</v>
      </c>
      <c r="V214" s="432" t="str">
        <f t="shared" si="9"/>
        <v>N/A</v>
      </c>
    </row>
    <row r="215" spans="12:22" ht="15" x14ac:dyDescent="0.25">
      <c r="L215" s="389">
        <f t="shared" si="8"/>
        <v>209</v>
      </c>
      <c r="M215" s="429" t="s">
        <v>578</v>
      </c>
      <c r="N215" s="430">
        <v>7944</v>
      </c>
      <c r="O215" s="429" t="s">
        <v>119</v>
      </c>
      <c r="P215" s="429" t="s">
        <v>579</v>
      </c>
      <c r="Q215" s="430">
        <v>1.0237000000000001</v>
      </c>
      <c r="R215" s="430">
        <v>0</v>
      </c>
      <c r="S215" s="430">
        <v>0</v>
      </c>
      <c r="T215" s="431">
        <v>0.81020000000000003</v>
      </c>
      <c r="U215" s="437">
        <v>1</v>
      </c>
      <c r="V215" s="432" t="str">
        <f t="shared" si="9"/>
        <v>N/A</v>
      </c>
    </row>
    <row r="216" spans="12:22" ht="15" x14ac:dyDescent="0.25">
      <c r="L216" s="389">
        <f t="shared" si="8"/>
        <v>210</v>
      </c>
      <c r="M216" s="429" t="s">
        <v>981</v>
      </c>
      <c r="N216" s="430">
        <v>144</v>
      </c>
      <c r="O216" s="429" t="s">
        <v>119</v>
      </c>
      <c r="P216" s="429" t="s">
        <v>982</v>
      </c>
      <c r="Q216" s="430">
        <v>1.0237000000000001</v>
      </c>
      <c r="R216" s="430">
        <v>0</v>
      </c>
      <c r="S216" s="430">
        <v>0</v>
      </c>
      <c r="T216" s="431">
        <v>0</v>
      </c>
      <c r="U216" s="437">
        <v>0.4</v>
      </c>
      <c r="V216" s="432">
        <f t="shared" si="9"/>
        <v>0.4</v>
      </c>
    </row>
    <row r="217" spans="12:22" ht="15" x14ac:dyDescent="0.25">
      <c r="L217" s="389">
        <f t="shared" si="8"/>
        <v>211</v>
      </c>
      <c r="M217" s="429" t="s">
        <v>708</v>
      </c>
      <c r="N217" s="430">
        <v>602</v>
      </c>
      <c r="O217" s="429" t="s">
        <v>119</v>
      </c>
      <c r="P217" s="429" t="s">
        <v>709</v>
      </c>
      <c r="Q217" s="430">
        <v>1.0237000000000001</v>
      </c>
      <c r="R217" s="430">
        <v>0</v>
      </c>
      <c r="S217" s="430">
        <v>0</v>
      </c>
      <c r="T217" s="431">
        <v>4.3900000000000002E-2</v>
      </c>
      <c r="U217" s="437">
        <v>1</v>
      </c>
      <c r="V217" s="432" t="str">
        <f t="shared" si="9"/>
        <v>N/A</v>
      </c>
    </row>
    <row r="218" spans="12:22" ht="15" x14ac:dyDescent="0.25">
      <c r="L218" s="389">
        <f t="shared" si="8"/>
        <v>212</v>
      </c>
      <c r="M218" s="429" t="s">
        <v>580</v>
      </c>
      <c r="N218" s="430">
        <v>7944</v>
      </c>
      <c r="O218" s="429" t="s">
        <v>119</v>
      </c>
      <c r="P218" s="429" t="s">
        <v>581</v>
      </c>
      <c r="Q218" s="430">
        <v>1.0237000000000001</v>
      </c>
      <c r="R218" s="430">
        <v>0</v>
      </c>
      <c r="S218" s="430">
        <v>0</v>
      </c>
      <c r="T218" s="431">
        <v>0.81020000000000003</v>
      </c>
      <c r="U218" s="437">
        <v>1</v>
      </c>
      <c r="V218" s="432" t="str">
        <f t="shared" si="9"/>
        <v>N/A</v>
      </c>
    </row>
    <row r="219" spans="12:22" ht="15" x14ac:dyDescent="0.25">
      <c r="L219" s="389">
        <f t="shared" si="8"/>
        <v>213</v>
      </c>
      <c r="M219" s="429" t="s">
        <v>983</v>
      </c>
      <c r="N219" s="430">
        <v>116</v>
      </c>
      <c r="O219" s="429" t="s">
        <v>119</v>
      </c>
      <c r="P219" s="429" t="s">
        <v>984</v>
      </c>
      <c r="Q219" s="430">
        <v>1.0237000000000001</v>
      </c>
      <c r="R219" s="430">
        <v>0</v>
      </c>
      <c r="S219" s="430">
        <v>0</v>
      </c>
      <c r="T219" s="431">
        <v>0</v>
      </c>
      <c r="U219" s="437">
        <v>0.4</v>
      </c>
      <c r="V219" s="432">
        <f t="shared" si="9"/>
        <v>0.4</v>
      </c>
    </row>
    <row r="220" spans="12:22" ht="15" x14ac:dyDescent="0.25">
      <c r="L220" s="389">
        <f t="shared" si="8"/>
        <v>214</v>
      </c>
      <c r="M220" s="429" t="s">
        <v>336</v>
      </c>
      <c r="N220" s="430">
        <v>948</v>
      </c>
      <c r="O220" s="429" t="s">
        <v>119</v>
      </c>
      <c r="P220" s="429" t="s">
        <v>272</v>
      </c>
      <c r="Q220" s="430">
        <v>1.0237000000000001</v>
      </c>
      <c r="R220" s="430">
        <v>0</v>
      </c>
      <c r="S220" s="430">
        <v>0</v>
      </c>
      <c r="T220" s="431">
        <v>0</v>
      </c>
      <c r="U220" s="437">
        <v>1</v>
      </c>
      <c r="V220" s="432" t="str">
        <f t="shared" si="9"/>
        <v>N/A</v>
      </c>
    </row>
    <row r="221" spans="12:22" ht="15" x14ac:dyDescent="0.25">
      <c r="L221" s="389">
        <f t="shared" ref="L221:L284" si="10">L220+1</f>
        <v>215</v>
      </c>
      <c r="M221" s="429" t="s">
        <v>985</v>
      </c>
      <c r="N221" s="430">
        <v>324</v>
      </c>
      <c r="O221" s="429" t="s">
        <v>119</v>
      </c>
      <c r="P221" s="429" t="s">
        <v>986</v>
      </c>
      <c r="Q221" s="430">
        <v>1.0237000000000001</v>
      </c>
      <c r="R221" s="430">
        <v>0</v>
      </c>
      <c r="S221" s="430">
        <v>0</v>
      </c>
      <c r="T221" s="431">
        <v>0</v>
      </c>
      <c r="U221" s="437">
        <v>0.4</v>
      </c>
      <c r="V221" s="432">
        <f t="shared" si="9"/>
        <v>0.4</v>
      </c>
    </row>
    <row r="222" spans="12:22" ht="15" x14ac:dyDescent="0.25">
      <c r="L222" s="389">
        <f t="shared" si="10"/>
        <v>216</v>
      </c>
      <c r="M222" s="429" t="s">
        <v>710</v>
      </c>
      <c r="N222" s="430">
        <v>856</v>
      </c>
      <c r="O222" s="429" t="s">
        <v>119</v>
      </c>
      <c r="P222" s="429" t="s">
        <v>711</v>
      </c>
      <c r="Q222" s="430">
        <v>1.0237000000000001</v>
      </c>
      <c r="R222" s="430">
        <v>0</v>
      </c>
      <c r="S222" s="430">
        <v>0</v>
      </c>
      <c r="T222" s="431">
        <v>9.7199999999999995E-2</v>
      </c>
      <c r="U222" s="437">
        <v>1</v>
      </c>
      <c r="V222" s="432" t="str">
        <f t="shared" si="9"/>
        <v>N/A</v>
      </c>
    </row>
    <row r="223" spans="12:22" ht="15" x14ac:dyDescent="0.25">
      <c r="L223" s="389">
        <f t="shared" si="10"/>
        <v>217</v>
      </c>
      <c r="M223" s="429" t="s">
        <v>337</v>
      </c>
      <c r="N223" s="430">
        <v>190</v>
      </c>
      <c r="O223" s="429" t="s">
        <v>127</v>
      </c>
      <c r="P223" s="429" t="s">
        <v>476</v>
      </c>
      <c r="Q223" s="430">
        <v>0.97030000000000005</v>
      </c>
      <c r="R223" s="430">
        <v>0</v>
      </c>
      <c r="S223" s="430">
        <v>0</v>
      </c>
      <c r="T223" s="431">
        <v>0.60929999999999995</v>
      </c>
      <c r="U223" s="437">
        <v>1</v>
      </c>
      <c r="V223" s="432" t="str">
        <f t="shared" si="9"/>
        <v>N/A</v>
      </c>
    </row>
    <row r="224" spans="12:22" ht="15" x14ac:dyDescent="0.25">
      <c r="L224" s="389">
        <f t="shared" si="10"/>
        <v>218</v>
      </c>
      <c r="M224" s="429" t="s">
        <v>712</v>
      </c>
      <c r="N224" s="430">
        <v>480</v>
      </c>
      <c r="O224" s="429" t="s">
        <v>127</v>
      </c>
      <c r="P224" s="429" t="s">
        <v>713</v>
      </c>
      <c r="Q224" s="430">
        <v>0.97030000000000005</v>
      </c>
      <c r="R224" s="430">
        <v>0</v>
      </c>
      <c r="S224" s="430">
        <v>0</v>
      </c>
      <c r="T224" s="431">
        <v>0.30730000000000002</v>
      </c>
      <c r="U224" s="437">
        <v>1</v>
      </c>
      <c r="V224" s="432" t="str">
        <f t="shared" si="9"/>
        <v>N/A</v>
      </c>
    </row>
    <row r="225" spans="12:22" ht="15" x14ac:dyDescent="0.25">
      <c r="L225" s="389">
        <f t="shared" si="10"/>
        <v>219</v>
      </c>
      <c r="M225" s="429" t="s">
        <v>987</v>
      </c>
      <c r="N225" s="430">
        <v>242</v>
      </c>
      <c r="O225" s="429" t="s">
        <v>127</v>
      </c>
      <c r="P225" s="429" t="s">
        <v>988</v>
      </c>
      <c r="Q225" s="430">
        <v>0.97030000000000005</v>
      </c>
      <c r="R225" s="430">
        <v>0</v>
      </c>
      <c r="S225" s="430">
        <v>0</v>
      </c>
      <c r="T225" s="431">
        <v>0.1177</v>
      </c>
      <c r="U225" s="437">
        <v>1</v>
      </c>
      <c r="V225" s="432" t="str">
        <f t="shared" si="9"/>
        <v>N/A</v>
      </c>
    </row>
    <row r="226" spans="12:22" ht="15" x14ac:dyDescent="0.25">
      <c r="L226" s="389">
        <f t="shared" si="10"/>
        <v>220</v>
      </c>
      <c r="M226" s="429" t="s">
        <v>989</v>
      </c>
      <c r="N226" s="430">
        <v>74</v>
      </c>
      <c r="O226" s="429" t="s">
        <v>127</v>
      </c>
      <c r="P226" s="429" t="s">
        <v>990</v>
      </c>
      <c r="Q226" s="430">
        <v>0.97030000000000005</v>
      </c>
      <c r="R226" s="430">
        <v>0</v>
      </c>
      <c r="S226" s="430">
        <v>0</v>
      </c>
      <c r="T226" s="431">
        <v>0.24</v>
      </c>
      <c r="U226" s="437">
        <v>1</v>
      </c>
      <c r="V226" s="432" t="str">
        <f t="shared" si="9"/>
        <v>N/A</v>
      </c>
    </row>
    <row r="227" spans="12:22" ht="15" x14ac:dyDescent="0.25">
      <c r="L227" s="389">
        <f t="shared" si="10"/>
        <v>221</v>
      </c>
      <c r="M227" s="429" t="s">
        <v>991</v>
      </c>
      <c r="N227" s="430">
        <v>278</v>
      </c>
      <c r="O227" s="429" t="s">
        <v>127</v>
      </c>
      <c r="P227" s="429" t="s">
        <v>534</v>
      </c>
      <c r="Q227" s="430">
        <v>0.97030000000000005</v>
      </c>
      <c r="R227" s="430">
        <v>0</v>
      </c>
      <c r="S227" s="430">
        <v>0</v>
      </c>
      <c r="T227" s="431">
        <v>0.28420000000000001</v>
      </c>
      <c r="U227" s="437">
        <v>0.4</v>
      </c>
      <c r="V227" s="432">
        <f t="shared" si="9"/>
        <v>0.4</v>
      </c>
    </row>
    <row r="228" spans="12:22" ht="15" x14ac:dyDescent="0.25">
      <c r="L228" s="389">
        <f t="shared" si="10"/>
        <v>222</v>
      </c>
      <c r="M228" s="429" t="s">
        <v>338</v>
      </c>
      <c r="N228" s="430">
        <v>210</v>
      </c>
      <c r="O228" s="429" t="s">
        <v>127</v>
      </c>
      <c r="P228" s="429" t="s">
        <v>477</v>
      </c>
      <c r="Q228" s="430">
        <v>0.97030000000000005</v>
      </c>
      <c r="R228" s="430">
        <v>0</v>
      </c>
      <c r="S228" s="430">
        <v>0</v>
      </c>
      <c r="T228" s="431">
        <v>0.31169999999999998</v>
      </c>
      <c r="U228" s="437">
        <v>1</v>
      </c>
      <c r="V228" s="432" t="str">
        <f t="shared" si="9"/>
        <v>N/A</v>
      </c>
    </row>
    <row r="229" spans="12:22" ht="15" x14ac:dyDescent="0.25">
      <c r="L229" s="389">
        <f t="shared" si="10"/>
        <v>223</v>
      </c>
      <c r="M229" s="429" t="s">
        <v>992</v>
      </c>
      <c r="N229" s="430">
        <v>74</v>
      </c>
      <c r="O229" s="429" t="s">
        <v>127</v>
      </c>
      <c r="P229" s="429" t="s">
        <v>465</v>
      </c>
      <c r="Q229" s="430">
        <v>0.97030000000000005</v>
      </c>
      <c r="R229" s="430">
        <v>0</v>
      </c>
      <c r="S229" s="430">
        <v>0</v>
      </c>
      <c r="T229" s="431">
        <v>0</v>
      </c>
      <c r="U229" s="437">
        <v>0.4</v>
      </c>
      <c r="V229" s="432">
        <f t="shared" si="9"/>
        <v>0.4</v>
      </c>
    </row>
    <row r="230" spans="12:22" ht="15" x14ac:dyDescent="0.25">
      <c r="L230" s="389">
        <f t="shared" si="10"/>
        <v>224</v>
      </c>
      <c r="M230" s="429" t="s">
        <v>993</v>
      </c>
      <c r="N230" s="430">
        <v>340</v>
      </c>
      <c r="O230" s="429" t="s">
        <v>127</v>
      </c>
      <c r="P230" s="429" t="s">
        <v>994</v>
      </c>
      <c r="Q230" s="430">
        <v>0.97030000000000005</v>
      </c>
      <c r="R230" s="430">
        <v>0</v>
      </c>
      <c r="S230" s="430">
        <v>0</v>
      </c>
      <c r="T230" s="431">
        <v>0</v>
      </c>
      <c r="U230" s="437">
        <v>0.4</v>
      </c>
      <c r="V230" s="432">
        <f t="shared" si="9"/>
        <v>0.4</v>
      </c>
    </row>
    <row r="231" spans="12:22" ht="15" x14ac:dyDescent="0.25">
      <c r="L231" s="389">
        <f t="shared" si="10"/>
        <v>225</v>
      </c>
      <c r="M231" s="429" t="s">
        <v>339</v>
      </c>
      <c r="N231" s="430">
        <v>134</v>
      </c>
      <c r="O231" s="429" t="s">
        <v>127</v>
      </c>
      <c r="P231" s="429" t="s">
        <v>478</v>
      </c>
      <c r="Q231" s="430">
        <v>0.97030000000000005</v>
      </c>
      <c r="R231" s="430">
        <v>0</v>
      </c>
      <c r="S231" s="430">
        <v>0</v>
      </c>
      <c r="T231" s="431">
        <v>0</v>
      </c>
      <c r="U231" s="437">
        <v>1</v>
      </c>
      <c r="V231" s="432" t="str">
        <f t="shared" si="9"/>
        <v>N/A</v>
      </c>
    </row>
    <row r="232" spans="12:22" ht="15" x14ac:dyDescent="0.25">
      <c r="L232" s="389">
        <f t="shared" si="10"/>
        <v>226</v>
      </c>
      <c r="M232" s="429" t="s">
        <v>340</v>
      </c>
      <c r="N232" s="430">
        <v>280</v>
      </c>
      <c r="O232" s="429" t="s">
        <v>127</v>
      </c>
      <c r="P232" s="429" t="s">
        <v>479</v>
      </c>
      <c r="Q232" s="430">
        <v>0.97030000000000005</v>
      </c>
      <c r="R232" s="430">
        <v>0</v>
      </c>
      <c r="S232" s="430">
        <v>0</v>
      </c>
      <c r="T232" s="431">
        <v>5.3600000000000002E-2</v>
      </c>
      <c r="U232" s="437">
        <v>1</v>
      </c>
      <c r="V232" s="432" t="str">
        <f t="shared" si="9"/>
        <v>N/A</v>
      </c>
    </row>
    <row r="233" spans="12:22" ht="15" x14ac:dyDescent="0.25">
      <c r="L233" s="389">
        <f t="shared" si="10"/>
        <v>227</v>
      </c>
      <c r="M233" s="429" t="s">
        <v>626</v>
      </c>
      <c r="N233" s="430">
        <v>694</v>
      </c>
      <c r="O233" s="429" t="s">
        <v>127</v>
      </c>
      <c r="P233" s="429" t="s">
        <v>655</v>
      </c>
      <c r="Q233" s="430">
        <v>0.97030000000000005</v>
      </c>
      <c r="R233" s="430">
        <v>0</v>
      </c>
      <c r="S233" s="430">
        <v>0</v>
      </c>
      <c r="T233" s="431">
        <v>0.45340000000000003</v>
      </c>
      <c r="U233" s="437">
        <v>1</v>
      </c>
      <c r="V233" s="432" t="str">
        <f t="shared" si="9"/>
        <v>N/A</v>
      </c>
    </row>
    <row r="234" spans="12:22" ht="15" x14ac:dyDescent="0.25">
      <c r="L234" s="389">
        <f t="shared" si="10"/>
        <v>228</v>
      </c>
      <c r="M234" s="429" t="s">
        <v>341</v>
      </c>
      <c r="N234" s="430">
        <v>68</v>
      </c>
      <c r="O234" s="429" t="s">
        <v>127</v>
      </c>
      <c r="P234" s="429" t="s">
        <v>480</v>
      </c>
      <c r="Q234" s="430">
        <v>0.97030000000000005</v>
      </c>
      <c r="R234" s="430">
        <v>0</v>
      </c>
      <c r="S234" s="430">
        <v>0</v>
      </c>
      <c r="T234" s="431">
        <v>0.59470000000000001</v>
      </c>
      <c r="U234" s="437">
        <v>1</v>
      </c>
      <c r="V234" s="432" t="str">
        <f t="shared" si="9"/>
        <v>N/A</v>
      </c>
    </row>
    <row r="235" spans="12:22" ht="15" x14ac:dyDescent="0.25">
      <c r="L235" s="389">
        <f t="shared" si="10"/>
        <v>229</v>
      </c>
      <c r="M235" s="429" t="s">
        <v>995</v>
      </c>
      <c r="N235" s="430">
        <v>30</v>
      </c>
      <c r="O235" s="429" t="s">
        <v>127</v>
      </c>
      <c r="P235" s="429" t="s">
        <v>996</v>
      </c>
      <c r="Q235" s="430">
        <v>0.97030000000000005</v>
      </c>
      <c r="R235" s="430">
        <v>0</v>
      </c>
      <c r="S235" s="430">
        <v>0</v>
      </c>
      <c r="T235" s="431">
        <v>0.28129999999999999</v>
      </c>
      <c r="U235" s="437">
        <v>0.4</v>
      </c>
      <c r="V235" s="432">
        <f t="shared" si="9"/>
        <v>0.4</v>
      </c>
    </row>
    <row r="236" spans="12:22" ht="15" x14ac:dyDescent="0.25">
      <c r="L236" s="389">
        <f t="shared" si="10"/>
        <v>230</v>
      </c>
      <c r="M236" s="429" t="s">
        <v>342</v>
      </c>
      <c r="N236" s="430">
        <v>122</v>
      </c>
      <c r="O236" s="429" t="s">
        <v>127</v>
      </c>
      <c r="P236" s="429" t="s">
        <v>481</v>
      </c>
      <c r="Q236" s="430">
        <v>0.97030000000000005</v>
      </c>
      <c r="R236" s="430">
        <v>0</v>
      </c>
      <c r="S236" s="430">
        <v>0</v>
      </c>
      <c r="T236" s="431">
        <v>0.77290000000000003</v>
      </c>
      <c r="U236" s="437">
        <v>1</v>
      </c>
      <c r="V236" s="432" t="str">
        <f t="shared" si="9"/>
        <v>N/A</v>
      </c>
    </row>
    <row r="237" spans="12:22" ht="15" x14ac:dyDescent="0.25">
      <c r="L237" s="389">
        <f t="shared" si="10"/>
        <v>231</v>
      </c>
      <c r="M237" s="429" t="s">
        <v>714</v>
      </c>
      <c r="N237" s="430">
        <v>122</v>
      </c>
      <c r="O237" s="429" t="s">
        <v>127</v>
      </c>
      <c r="P237" s="429" t="s">
        <v>715</v>
      </c>
      <c r="Q237" s="430">
        <v>0.97030000000000005</v>
      </c>
      <c r="R237" s="430">
        <v>0</v>
      </c>
      <c r="S237" s="430">
        <v>0</v>
      </c>
      <c r="T237" s="431">
        <v>0.1555</v>
      </c>
      <c r="U237" s="437">
        <v>1</v>
      </c>
      <c r="V237" s="432" t="str">
        <f t="shared" si="9"/>
        <v>N/A</v>
      </c>
    </row>
    <row r="238" spans="12:22" ht="15" x14ac:dyDescent="0.25">
      <c r="L238" s="389">
        <f t="shared" si="10"/>
        <v>232</v>
      </c>
      <c r="M238" s="429" t="s">
        <v>716</v>
      </c>
      <c r="N238" s="430">
        <v>70</v>
      </c>
      <c r="O238" s="429" t="s">
        <v>127</v>
      </c>
      <c r="P238" s="429" t="s">
        <v>717</v>
      </c>
      <c r="Q238" s="430">
        <v>0.97030000000000005</v>
      </c>
      <c r="R238" s="430">
        <v>0</v>
      </c>
      <c r="S238" s="430">
        <v>0</v>
      </c>
      <c r="T238" s="431">
        <v>0</v>
      </c>
      <c r="U238" s="437">
        <v>1</v>
      </c>
      <c r="V238" s="432" t="str">
        <f t="shared" si="9"/>
        <v>N/A</v>
      </c>
    </row>
    <row r="239" spans="12:22" ht="15" x14ac:dyDescent="0.25">
      <c r="L239" s="389">
        <f t="shared" si="10"/>
        <v>233</v>
      </c>
      <c r="M239" s="429" t="s">
        <v>997</v>
      </c>
      <c r="N239" s="430">
        <v>356</v>
      </c>
      <c r="O239" s="429" t="s">
        <v>127</v>
      </c>
      <c r="P239" s="429" t="s">
        <v>998</v>
      </c>
      <c r="Q239" s="430">
        <v>0.97030000000000005</v>
      </c>
      <c r="R239" s="430">
        <v>0</v>
      </c>
      <c r="S239" s="430">
        <v>0</v>
      </c>
      <c r="T239" s="431">
        <v>0.3397</v>
      </c>
      <c r="U239" s="437">
        <v>0.4</v>
      </c>
      <c r="V239" s="432">
        <f t="shared" si="9"/>
        <v>0.4</v>
      </c>
    </row>
    <row r="240" spans="12:22" ht="15" x14ac:dyDescent="0.25">
      <c r="L240" s="389">
        <f t="shared" si="10"/>
        <v>234</v>
      </c>
      <c r="M240" s="429" t="s">
        <v>627</v>
      </c>
      <c r="N240" s="430">
        <v>940</v>
      </c>
      <c r="O240" s="429" t="s">
        <v>127</v>
      </c>
      <c r="P240" s="429" t="s">
        <v>656</v>
      </c>
      <c r="Q240" s="430">
        <v>0.97030000000000005</v>
      </c>
      <c r="R240" s="430">
        <v>0</v>
      </c>
      <c r="S240" s="430">
        <v>0</v>
      </c>
      <c r="T240" s="431">
        <v>0.19570000000000001</v>
      </c>
      <c r="U240" s="437">
        <v>1</v>
      </c>
      <c r="V240" s="432" t="str">
        <f t="shared" si="9"/>
        <v>N/A</v>
      </c>
    </row>
    <row r="241" spans="12:22" ht="15" x14ac:dyDescent="0.25">
      <c r="L241" s="389">
        <f t="shared" si="10"/>
        <v>235</v>
      </c>
      <c r="M241" s="429" t="s">
        <v>999</v>
      </c>
      <c r="N241" s="430">
        <v>24</v>
      </c>
      <c r="O241" s="429" t="s">
        <v>127</v>
      </c>
      <c r="P241" s="429" t="s">
        <v>1000</v>
      </c>
      <c r="Q241" s="430">
        <v>0.97030000000000005</v>
      </c>
      <c r="R241" s="430">
        <v>0</v>
      </c>
      <c r="S241" s="430">
        <v>0</v>
      </c>
      <c r="T241" s="431">
        <v>0</v>
      </c>
      <c r="U241" s="437">
        <v>0.4</v>
      </c>
      <c r="V241" s="432">
        <f t="shared" si="9"/>
        <v>0.4</v>
      </c>
    </row>
    <row r="242" spans="12:22" ht="15" x14ac:dyDescent="0.25">
      <c r="L242" s="389">
        <f t="shared" si="10"/>
        <v>236</v>
      </c>
      <c r="M242" s="429" t="s">
        <v>343</v>
      </c>
      <c r="N242" s="430">
        <v>356</v>
      </c>
      <c r="O242" s="429" t="s">
        <v>127</v>
      </c>
      <c r="P242" s="429" t="s">
        <v>482</v>
      </c>
      <c r="Q242" s="430">
        <v>0.97030000000000005</v>
      </c>
      <c r="R242" s="430">
        <v>0</v>
      </c>
      <c r="S242" s="430">
        <v>0</v>
      </c>
      <c r="T242" s="431">
        <v>0.18079999999999999</v>
      </c>
      <c r="U242" s="437">
        <v>1</v>
      </c>
      <c r="V242" s="432" t="str">
        <f t="shared" si="9"/>
        <v>N/A</v>
      </c>
    </row>
    <row r="243" spans="12:22" ht="15" x14ac:dyDescent="0.25">
      <c r="L243" s="389">
        <f t="shared" si="10"/>
        <v>237</v>
      </c>
      <c r="M243" s="429" t="s">
        <v>628</v>
      </c>
      <c r="N243" s="430">
        <v>78</v>
      </c>
      <c r="O243" s="429" t="s">
        <v>127</v>
      </c>
      <c r="P243" s="429" t="s">
        <v>629</v>
      </c>
      <c r="Q243" s="430">
        <v>0.97030000000000005</v>
      </c>
      <c r="R243" s="430">
        <v>0</v>
      </c>
      <c r="S243" s="430">
        <v>0</v>
      </c>
      <c r="T243" s="431">
        <v>0.60980000000000001</v>
      </c>
      <c r="U243" s="437">
        <v>1</v>
      </c>
      <c r="V243" s="432" t="str">
        <f t="shared" si="9"/>
        <v>N/A</v>
      </c>
    </row>
    <row r="244" spans="12:22" ht="15" x14ac:dyDescent="0.25">
      <c r="L244" s="389">
        <f t="shared" si="10"/>
        <v>238</v>
      </c>
      <c r="M244" s="429" t="s">
        <v>718</v>
      </c>
      <c r="N244" s="430">
        <v>210</v>
      </c>
      <c r="O244" s="429" t="s">
        <v>127</v>
      </c>
      <c r="P244" s="429" t="s">
        <v>719</v>
      </c>
      <c r="Q244" s="430">
        <v>0.97030000000000005</v>
      </c>
      <c r="R244" s="430">
        <v>0</v>
      </c>
      <c r="S244" s="430">
        <v>0</v>
      </c>
      <c r="T244" s="431">
        <v>0.65949999999999998</v>
      </c>
      <c r="U244" s="437">
        <v>1</v>
      </c>
      <c r="V244" s="432" t="str">
        <f t="shared" si="9"/>
        <v>N/A</v>
      </c>
    </row>
    <row r="245" spans="12:22" ht="15" x14ac:dyDescent="0.25">
      <c r="L245" s="389">
        <f t="shared" si="10"/>
        <v>239</v>
      </c>
      <c r="M245" s="429" t="s">
        <v>1001</v>
      </c>
      <c r="N245" s="430">
        <v>58</v>
      </c>
      <c r="O245" s="429" t="s">
        <v>127</v>
      </c>
      <c r="P245" s="429" t="s">
        <v>1002</v>
      </c>
      <c r="Q245" s="430">
        <v>0.97030000000000005</v>
      </c>
      <c r="R245" s="430">
        <v>0</v>
      </c>
      <c r="S245" s="430">
        <v>0</v>
      </c>
      <c r="T245" s="431">
        <v>0.17949999999999999</v>
      </c>
      <c r="U245" s="437">
        <v>0.4</v>
      </c>
      <c r="V245" s="432">
        <f t="shared" si="9"/>
        <v>0.4</v>
      </c>
    </row>
    <row r="246" spans="12:22" ht="15" x14ac:dyDescent="0.25">
      <c r="L246" s="389">
        <f t="shared" si="10"/>
        <v>240</v>
      </c>
      <c r="M246" s="429" t="s">
        <v>344</v>
      </c>
      <c r="N246" s="430">
        <v>1352</v>
      </c>
      <c r="O246" s="429" t="s">
        <v>128</v>
      </c>
      <c r="P246" s="429" t="s">
        <v>483</v>
      </c>
      <c r="Q246" s="430">
        <v>1.0341</v>
      </c>
      <c r="R246" s="430">
        <v>0</v>
      </c>
      <c r="S246" s="430">
        <v>0</v>
      </c>
      <c r="T246" s="431">
        <v>0.44940000000000002</v>
      </c>
      <c r="U246" s="437">
        <v>1</v>
      </c>
      <c r="V246" s="432" t="str">
        <f t="shared" si="9"/>
        <v>N/A</v>
      </c>
    </row>
    <row r="247" spans="12:22" ht="15" x14ac:dyDescent="0.25">
      <c r="L247" s="389">
        <f t="shared" si="10"/>
        <v>241</v>
      </c>
      <c r="M247" s="429" t="s">
        <v>630</v>
      </c>
      <c r="N247" s="430">
        <v>32</v>
      </c>
      <c r="O247" s="429" t="s">
        <v>128</v>
      </c>
      <c r="P247" s="429" t="s">
        <v>657</v>
      </c>
      <c r="Q247" s="430">
        <v>1.0341</v>
      </c>
      <c r="R247" s="430">
        <v>0</v>
      </c>
      <c r="S247" s="430">
        <v>0</v>
      </c>
      <c r="T247" s="431">
        <v>0.6472</v>
      </c>
      <c r="U247" s="437">
        <v>1</v>
      </c>
      <c r="V247" s="432" t="str">
        <f t="shared" si="9"/>
        <v>N/A</v>
      </c>
    </row>
    <row r="248" spans="12:22" ht="15" x14ac:dyDescent="0.25">
      <c r="L248" s="389">
        <f t="shared" si="10"/>
        <v>242</v>
      </c>
      <c r="M248" s="429" t="s">
        <v>1003</v>
      </c>
      <c r="N248" s="430">
        <v>184</v>
      </c>
      <c r="O248" s="429" t="s">
        <v>128</v>
      </c>
      <c r="P248" s="429" t="s">
        <v>1004</v>
      </c>
      <c r="Q248" s="430">
        <v>1.0341</v>
      </c>
      <c r="R248" s="430">
        <v>0</v>
      </c>
      <c r="S248" s="430">
        <v>0</v>
      </c>
      <c r="T248" s="431">
        <v>0.41760000000000003</v>
      </c>
      <c r="U248" s="437">
        <v>1</v>
      </c>
      <c r="V248" s="432" t="str">
        <f t="shared" si="9"/>
        <v>N/A</v>
      </c>
    </row>
    <row r="249" spans="12:22" ht="15" x14ac:dyDescent="0.25">
      <c r="L249" s="389">
        <f t="shared" si="10"/>
        <v>243</v>
      </c>
      <c r="M249" s="429" t="s">
        <v>345</v>
      </c>
      <c r="N249" s="430">
        <v>256</v>
      </c>
      <c r="O249" s="429" t="s">
        <v>128</v>
      </c>
      <c r="P249" s="429" t="s">
        <v>484</v>
      </c>
      <c r="Q249" s="430">
        <v>1.0341</v>
      </c>
      <c r="R249" s="430">
        <v>4645209</v>
      </c>
      <c r="S249" s="430">
        <v>14076</v>
      </c>
      <c r="T249" s="431">
        <v>0.49840000000000001</v>
      </c>
      <c r="U249" s="437">
        <v>1</v>
      </c>
      <c r="V249" s="432" t="str">
        <f t="shared" si="9"/>
        <v>N/A</v>
      </c>
    </row>
    <row r="250" spans="12:22" ht="15" x14ac:dyDescent="0.25">
      <c r="L250" s="389">
        <f t="shared" si="10"/>
        <v>244</v>
      </c>
      <c r="M250" s="429" t="s">
        <v>346</v>
      </c>
      <c r="N250" s="430">
        <v>816</v>
      </c>
      <c r="O250" s="429" t="s">
        <v>128</v>
      </c>
      <c r="P250" s="429" t="s">
        <v>485</v>
      </c>
      <c r="Q250" s="430">
        <v>1.0341</v>
      </c>
      <c r="R250" s="430">
        <v>5704271</v>
      </c>
      <c r="S250" s="430">
        <v>12374</v>
      </c>
      <c r="T250" s="431">
        <v>0</v>
      </c>
      <c r="U250" s="437">
        <v>1</v>
      </c>
      <c r="V250" s="432" t="str">
        <f t="shared" si="9"/>
        <v>N/A</v>
      </c>
    </row>
    <row r="251" spans="12:22" ht="15" x14ac:dyDescent="0.25">
      <c r="L251" s="389">
        <f t="shared" si="10"/>
        <v>245</v>
      </c>
      <c r="M251" s="429" t="s">
        <v>584</v>
      </c>
      <c r="N251" s="430">
        <v>4612</v>
      </c>
      <c r="O251" s="429" t="s">
        <v>128</v>
      </c>
      <c r="P251" s="429" t="s">
        <v>585</v>
      </c>
      <c r="Q251" s="430">
        <v>1.0341</v>
      </c>
      <c r="R251" s="430">
        <v>0</v>
      </c>
      <c r="S251" s="430">
        <v>0</v>
      </c>
      <c r="T251" s="431">
        <v>0</v>
      </c>
      <c r="U251" s="437">
        <v>1</v>
      </c>
      <c r="V251" s="432" t="str">
        <f t="shared" si="9"/>
        <v>N/A</v>
      </c>
    </row>
    <row r="252" spans="12:22" ht="15" x14ac:dyDescent="0.25">
      <c r="L252" s="389">
        <f t="shared" si="10"/>
        <v>246</v>
      </c>
      <c r="M252" s="429" t="s">
        <v>347</v>
      </c>
      <c r="N252" s="430">
        <v>4612</v>
      </c>
      <c r="O252" s="429" t="s">
        <v>128</v>
      </c>
      <c r="P252" s="429" t="s">
        <v>182</v>
      </c>
      <c r="Q252" s="430">
        <v>1.0341</v>
      </c>
      <c r="R252" s="430">
        <v>51762478</v>
      </c>
      <c r="S252" s="430">
        <v>12570</v>
      </c>
      <c r="T252" s="431">
        <v>0</v>
      </c>
      <c r="U252" s="437">
        <v>1</v>
      </c>
      <c r="V252" s="432" t="str">
        <f t="shared" si="9"/>
        <v>N/A</v>
      </c>
    </row>
    <row r="253" spans="12:22" ht="15" x14ac:dyDescent="0.25">
      <c r="L253" s="389">
        <f t="shared" si="10"/>
        <v>247</v>
      </c>
      <c r="M253" s="429" t="s">
        <v>348</v>
      </c>
      <c r="N253" s="430">
        <v>716</v>
      </c>
      <c r="O253" s="429" t="s">
        <v>128</v>
      </c>
      <c r="P253" s="429" t="s">
        <v>486</v>
      </c>
      <c r="Q253" s="430">
        <v>1.0341</v>
      </c>
      <c r="R253" s="430">
        <v>0</v>
      </c>
      <c r="S253" s="430">
        <v>0</v>
      </c>
      <c r="T253" s="431">
        <v>0.50249999999999995</v>
      </c>
      <c r="U253" s="437">
        <v>1</v>
      </c>
      <c r="V253" s="432" t="str">
        <f t="shared" si="9"/>
        <v>N/A</v>
      </c>
    </row>
    <row r="254" spans="12:22" ht="15" x14ac:dyDescent="0.25">
      <c r="L254" s="389">
        <f t="shared" si="10"/>
        <v>248</v>
      </c>
      <c r="M254" s="429" t="s">
        <v>586</v>
      </c>
      <c r="N254" s="430">
        <v>4612</v>
      </c>
      <c r="O254" s="429" t="s">
        <v>128</v>
      </c>
      <c r="P254" s="429" t="s">
        <v>587</v>
      </c>
      <c r="Q254" s="430">
        <v>1.0341</v>
      </c>
      <c r="R254" s="430">
        <v>0</v>
      </c>
      <c r="S254" s="430">
        <v>0</v>
      </c>
      <c r="T254" s="431">
        <v>0</v>
      </c>
      <c r="U254" s="437">
        <v>1</v>
      </c>
      <c r="V254" s="432" t="str">
        <f t="shared" si="9"/>
        <v>N/A</v>
      </c>
    </row>
    <row r="255" spans="12:22" ht="15" x14ac:dyDescent="0.25">
      <c r="L255" s="389">
        <f t="shared" si="10"/>
        <v>249</v>
      </c>
      <c r="M255" s="429" t="s">
        <v>1005</v>
      </c>
      <c r="N255" s="430">
        <v>824</v>
      </c>
      <c r="O255" s="429" t="s">
        <v>128</v>
      </c>
      <c r="P255" s="429" t="s">
        <v>1006</v>
      </c>
      <c r="Q255" s="430">
        <v>1.0341</v>
      </c>
      <c r="R255" s="430">
        <v>0</v>
      </c>
      <c r="S255" s="430">
        <v>0</v>
      </c>
      <c r="T255" s="431">
        <v>0.29730000000000001</v>
      </c>
      <c r="U255" s="437">
        <v>1</v>
      </c>
      <c r="V255" s="432" t="str">
        <f t="shared" si="9"/>
        <v>N/A</v>
      </c>
    </row>
    <row r="256" spans="12:22" ht="15" x14ac:dyDescent="0.25">
      <c r="L256" s="389">
        <f t="shared" si="10"/>
        <v>250</v>
      </c>
      <c r="M256" s="429" t="s">
        <v>1007</v>
      </c>
      <c r="N256" s="430">
        <v>278</v>
      </c>
      <c r="O256" s="429" t="s">
        <v>128</v>
      </c>
      <c r="P256" s="429" t="s">
        <v>1008</v>
      </c>
      <c r="Q256" s="430">
        <v>1.0341</v>
      </c>
      <c r="R256" s="430">
        <v>0</v>
      </c>
      <c r="S256" s="430">
        <v>0</v>
      </c>
      <c r="T256" s="431">
        <v>0</v>
      </c>
      <c r="U256" s="437">
        <v>0.4</v>
      </c>
      <c r="V256" s="432">
        <f t="shared" si="9"/>
        <v>0.4</v>
      </c>
    </row>
    <row r="257" spans="12:22" ht="15" x14ac:dyDescent="0.25">
      <c r="L257" s="389">
        <f t="shared" si="10"/>
        <v>251</v>
      </c>
      <c r="M257" s="429" t="s">
        <v>349</v>
      </c>
      <c r="N257" s="430">
        <v>1454</v>
      </c>
      <c r="O257" s="429" t="s">
        <v>128</v>
      </c>
      <c r="P257" s="429" t="s">
        <v>183</v>
      </c>
      <c r="Q257" s="430">
        <v>1.0341</v>
      </c>
      <c r="R257" s="430">
        <v>19409529</v>
      </c>
      <c r="S257" s="430">
        <v>10904</v>
      </c>
      <c r="T257" s="431">
        <v>0.73029999999999995</v>
      </c>
      <c r="U257" s="437">
        <v>1</v>
      </c>
      <c r="V257" s="432" t="str">
        <f t="shared" si="9"/>
        <v>N/A</v>
      </c>
    </row>
    <row r="258" spans="12:22" ht="15" x14ac:dyDescent="0.25">
      <c r="L258" s="389">
        <f t="shared" si="10"/>
        <v>252</v>
      </c>
      <c r="M258" s="429" t="s">
        <v>1009</v>
      </c>
      <c r="N258" s="430">
        <v>194</v>
      </c>
      <c r="O258" s="429" t="s">
        <v>128</v>
      </c>
      <c r="P258" s="429" t="s">
        <v>1010</v>
      </c>
      <c r="Q258" s="430">
        <v>1.0341</v>
      </c>
      <c r="R258" s="430">
        <v>0</v>
      </c>
      <c r="S258" s="430">
        <v>0</v>
      </c>
      <c r="T258" s="431">
        <v>0</v>
      </c>
      <c r="U258" s="437">
        <v>1</v>
      </c>
      <c r="V258" s="432" t="str">
        <f t="shared" si="9"/>
        <v>N/A</v>
      </c>
    </row>
    <row r="259" spans="12:22" ht="15" x14ac:dyDescent="0.25">
      <c r="L259" s="389">
        <f t="shared" si="10"/>
        <v>253</v>
      </c>
      <c r="M259" s="429" t="s">
        <v>350</v>
      </c>
      <c r="N259" s="430">
        <v>922</v>
      </c>
      <c r="O259" s="429" t="s">
        <v>128</v>
      </c>
      <c r="P259" s="429" t="s">
        <v>487</v>
      </c>
      <c r="Q259" s="430">
        <v>1.0341</v>
      </c>
      <c r="R259" s="430">
        <v>13625808</v>
      </c>
      <c r="S259" s="430">
        <v>12723</v>
      </c>
      <c r="T259" s="431">
        <v>0.63639999999999997</v>
      </c>
      <c r="U259" s="437">
        <v>1</v>
      </c>
      <c r="V259" s="432" t="str">
        <f t="shared" ref="V259:V322" si="11">IF(U259=1,"N/A",U259)</f>
        <v>N/A</v>
      </c>
    </row>
    <row r="260" spans="12:22" ht="15" x14ac:dyDescent="0.25">
      <c r="L260" s="389">
        <f t="shared" si="10"/>
        <v>254</v>
      </c>
      <c r="M260" s="429" t="s">
        <v>1011</v>
      </c>
      <c r="N260" s="430">
        <v>86</v>
      </c>
      <c r="O260" s="429" t="s">
        <v>120</v>
      </c>
      <c r="P260" s="429" t="s">
        <v>1012</v>
      </c>
      <c r="Q260" s="430">
        <v>1.0084</v>
      </c>
      <c r="R260" s="430">
        <v>0</v>
      </c>
      <c r="S260" s="430">
        <v>0</v>
      </c>
      <c r="T260" s="431">
        <v>0</v>
      </c>
      <c r="U260" s="437">
        <v>0.4</v>
      </c>
      <c r="V260" s="432">
        <f t="shared" si="11"/>
        <v>0.4</v>
      </c>
    </row>
    <row r="261" spans="12:22" ht="15" x14ac:dyDescent="0.25">
      <c r="L261" s="389">
        <f t="shared" si="10"/>
        <v>255</v>
      </c>
      <c r="M261" s="429" t="s">
        <v>1013</v>
      </c>
      <c r="N261" s="430">
        <v>68</v>
      </c>
      <c r="O261" s="429" t="s">
        <v>120</v>
      </c>
      <c r="P261" s="429" t="s">
        <v>1014</v>
      </c>
      <c r="Q261" s="430">
        <v>1.0084</v>
      </c>
      <c r="R261" s="430">
        <v>0</v>
      </c>
      <c r="S261" s="430">
        <v>0</v>
      </c>
      <c r="T261" s="431">
        <v>0</v>
      </c>
      <c r="U261" s="437">
        <v>0.4</v>
      </c>
      <c r="V261" s="432">
        <f t="shared" si="11"/>
        <v>0.4</v>
      </c>
    </row>
    <row r="262" spans="12:22" ht="15" x14ac:dyDescent="0.25">
      <c r="L262" s="389">
        <f t="shared" si="10"/>
        <v>256</v>
      </c>
      <c r="M262" s="429" t="s">
        <v>1015</v>
      </c>
      <c r="N262" s="430">
        <v>24</v>
      </c>
      <c r="O262" s="429" t="s">
        <v>120</v>
      </c>
      <c r="P262" s="429" t="s">
        <v>1016</v>
      </c>
      <c r="Q262" s="430">
        <v>1.0084</v>
      </c>
      <c r="R262" s="430">
        <v>0</v>
      </c>
      <c r="S262" s="430">
        <v>0</v>
      </c>
      <c r="T262" s="431">
        <v>0.1178</v>
      </c>
      <c r="U262" s="437">
        <v>1</v>
      </c>
      <c r="V262" s="432" t="str">
        <f t="shared" si="11"/>
        <v>N/A</v>
      </c>
    </row>
    <row r="263" spans="12:22" ht="15" x14ac:dyDescent="0.25">
      <c r="L263" s="389">
        <f t="shared" si="10"/>
        <v>257</v>
      </c>
      <c r="M263" s="429" t="s">
        <v>1017</v>
      </c>
      <c r="N263" s="430">
        <v>12</v>
      </c>
      <c r="O263" s="429" t="s">
        <v>120</v>
      </c>
      <c r="P263" s="429" t="s">
        <v>1018</v>
      </c>
      <c r="Q263" s="430">
        <v>1.0084</v>
      </c>
      <c r="R263" s="430">
        <v>0</v>
      </c>
      <c r="S263" s="430">
        <v>0</v>
      </c>
      <c r="T263" s="431">
        <v>0</v>
      </c>
      <c r="U263" s="437">
        <v>0.4</v>
      </c>
      <c r="V263" s="432">
        <f t="shared" si="11"/>
        <v>0.4</v>
      </c>
    </row>
    <row r="264" spans="12:22" ht="15" x14ac:dyDescent="0.25">
      <c r="L264" s="389">
        <f t="shared" si="10"/>
        <v>258</v>
      </c>
      <c r="M264" s="429" t="s">
        <v>1019</v>
      </c>
      <c r="N264" s="430">
        <v>24</v>
      </c>
      <c r="O264" s="429" t="s">
        <v>120</v>
      </c>
      <c r="P264" s="429" t="s">
        <v>1020</v>
      </c>
      <c r="Q264" s="430">
        <v>1.0084</v>
      </c>
      <c r="R264" s="430">
        <v>0</v>
      </c>
      <c r="S264" s="430">
        <v>0</v>
      </c>
      <c r="T264" s="431">
        <v>7.51E-2</v>
      </c>
      <c r="U264" s="437">
        <v>0.4</v>
      </c>
      <c r="V264" s="432">
        <f t="shared" si="11"/>
        <v>0.4</v>
      </c>
    </row>
    <row r="265" spans="12:22" ht="15" x14ac:dyDescent="0.25">
      <c r="L265" s="389">
        <f t="shared" si="10"/>
        <v>259</v>
      </c>
      <c r="M265" s="429" t="s">
        <v>1021</v>
      </c>
      <c r="N265" s="430">
        <v>64</v>
      </c>
      <c r="O265" s="429" t="s">
        <v>120</v>
      </c>
      <c r="P265" s="429" t="s">
        <v>1022</v>
      </c>
      <c r="Q265" s="430">
        <v>1.0084</v>
      </c>
      <c r="R265" s="430">
        <v>0</v>
      </c>
      <c r="S265" s="430">
        <v>0</v>
      </c>
      <c r="T265" s="431">
        <v>3.39E-2</v>
      </c>
      <c r="U265" s="437">
        <v>1</v>
      </c>
      <c r="V265" s="432" t="str">
        <f t="shared" si="11"/>
        <v>N/A</v>
      </c>
    </row>
    <row r="266" spans="12:22" ht="15" x14ac:dyDescent="0.25">
      <c r="L266" s="389">
        <f t="shared" si="10"/>
        <v>260</v>
      </c>
      <c r="M266" s="429" t="s">
        <v>1023</v>
      </c>
      <c r="N266" s="430">
        <v>244</v>
      </c>
      <c r="O266" s="429" t="s">
        <v>120</v>
      </c>
      <c r="P266" s="429" t="s">
        <v>1024</v>
      </c>
      <c r="Q266" s="430">
        <v>1.0084</v>
      </c>
      <c r="R266" s="430">
        <v>0</v>
      </c>
      <c r="S266" s="430">
        <v>0</v>
      </c>
      <c r="T266" s="431">
        <v>0</v>
      </c>
      <c r="U266" s="437">
        <v>1</v>
      </c>
      <c r="V266" s="432" t="str">
        <f t="shared" si="11"/>
        <v>N/A</v>
      </c>
    </row>
    <row r="267" spans="12:22" ht="15" x14ac:dyDescent="0.25">
      <c r="L267" s="389">
        <f t="shared" si="10"/>
        <v>261</v>
      </c>
      <c r="M267" s="429" t="s">
        <v>1025</v>
      </c>
      <c r="N267" s="430">
        <v>82</v>
      </c>
      <c r="O267" s="429" t="s">
        <v>120</v>
      </c>
      <c r="P267" s="429" t="s">
        <v>1026</v>
      </c>
      <c r="Q267" s="430">
        <v>1.0084</v>
      </c>
      <c r="R267" s="430">
        <v>0</v>
      </c>
      <c r="S267" s="430">
        <v>0</v>
      </c>
      <c r="T267" s="431">
        <v>0</v>
      </c>
      <c r="U267" s="437">
        <v>1</v>
      </c>
      <c r="V267" s="432" t="str">
        <f t="shared" si="11"/>
        <v>N/A</v>
      </c>
    </row>
    <row r="268" spans="12:22" ht="15" x14ac:dyDescent="0.25">
      <c r="L268" s="389">
        <f t="shared" si="10"/>
        <v>262</v>
      </c>
      <c r="M268" s="429" t="s">
        <v>1027</v>
      </c>
      <c r="N268" s="430">
        <v>62</v>
      </c>
      <c r="O268" s="429" t="s">
        <v>120</v>
      </c>
      <c r="P268" s="429" t="s">
        <v>1028</v>
      </c>
      <c r="Q268" s="430">
        <v>1.0084</v>
      </c>
      <c r="R268" s="430">
        <v>0</v>
      </c>
      <c r="S268" s="430">
        <v>0</v>
      </c>
      <c r="T268" s="431">
        <v>0</v>
      </c>
      <c r="U268" s="437">
        <v>1</v>
      </c>
      <c r="V268" s="432" t="str">
        <f t="shared" si="11"/>
        <v>N/A</v>
      </c>
    </row>
    <row r="269" spans="12:22" ht="15" x14ac:dyDescent="0.25">
      <c r="L269" s="389">
        <f t="shared" si="10"/>
        <v>263</v>
      </c>
      <c r="M269" s="429" t="s">
        <v>1029</v>
      </c>
      <c r="N269" s="430">
        <v>554</v>
      </c>
      <c r="O269" s="429" t="s">
        <v>120</v>
      </c>
      <c r="P269" s="429" t="s">
        <v>1030</v>
      </c>
      <c r="Q269" s="430">
        <v>1.0084</v>
      </c>
      <c r="R269" s="430">
        <v>0</v>
      </c>
      <c r="S269" s="430">
        <v>0</v>
      </c>
      <c r="T269" s="431">
        <v>0</v>
      </c>
      <c r="U269" s="437">
        <v>1</v>
      </c>
      <c r="V269" s="432" t="str">
        <f t="shared" si="11"/>
        <v>N/A</v>
      </c>
    </row>
    <row r="270" spans="12:22" ht="15" x14ac:dyDescent="0.25">
      <c r="L270" s="389">
        <f t="shared" si="10"/>
        <v>264</v>
      </c>
      <c r="M270" s="429" t="s">
        <v>1031</v>
      </c>
      <c r="N270" s="430">
        <v>58</v>
      </c>
      <c r="O270" s="429" t="s">
        <v>120</v>
      </c>
      <c r="P270" s="429" t="s">
        <v>534</v>
      </c>
      <c r="Q270" s="430">
        <v>1.0084</v>
      </c>
      <c r="R270" s="430">
        <v>0</v>
      </c>
      <c r="S270" s="430">
        <v>0</v>
      </c>
      <c r="T270" s="431">
        <v>0</v>
      </c>
      <c r="U270" s="437">
        <v>1</v>
      </c>
      <c r="V270" s="432" t="str">
        <f t="shared" si="11"/>
        <v>N/A</v>
      </c>
    </row>
    <row r="271" spans="12:22" ht="15" x14ac:dyDescent="0.25">
      <c r="L271" s="389">
        <f t="shared" si="10"/>
        <v>265</v>
      </c>
      <c r="M271" s="429" t="s">
        <v>1032</v>
      </c>
      <c r="N271" s="430">
        <v>14</v>
      </c>
      <c r="O271" s="429" t="s">
        <v>120</v>
      </c>
      <c r="P271" s="429" t="s">
        <v>1033</v>
      </c>
      <c r="Q271" s="430">
        <v>1.0084</v>
      </c>
      <c r="R271" s="430">
        <v>0</v>
      </c>
      <c r="S271" s="430">
        <v>0</v>
      </c>
      <c r="T271" s="431">
        <v>0</v>
      </c>
      <c r="U271" s="437">
        <v>1</v>
      </c>
      <c r="V271" s="432" t="str">
        <f t="shared" si="11"/>
        <v>N/A</v>
      </c>
    </row>
    <row r="272" spans="12:22" ht="15" x14ac:dyDescent="0.25">
      <c r="L272" s="389">
        <f t="shared" si="10"/>
        <v>266</v>
      </c>
      <c r="M272" s="429" t="s">
        <v>612</v>
      </c>
      <c r="N272" s="430">
        <v>22</v>
      </c>
      <c r="O272" s="429" t="s">
        <v>120</v>
      </c>
      <c r="P272" s="429" t="s">
        <v>613</v>
      </c>
      <c r="Q272" s="430">
        <v>1.0084</v>
      </c>
      <c r="R272" s="430">
        <v>0</v>
      </c>
      <c r="S272" s="430">
        <v>0</v>
      </c>
      <c r="T272" s="431">
        <v>0.30459999999999998</v>
      </c>
      <c r="U272" s="437">
        <v>1</v>
      </c>
      <c r="V272" s="432" t="str">
        <f t="shared" si="11"/>
        <v>N/A</v>
      </c>
    </row>
    <row r="273" spans="12:22" ht="15" x14ac:dyDescent="0.25">
      <c r="L273" s="389">
        <f t="shared" si="10"/>
        <v>267</v>
      </c>
      <c r="M273" s="429" t="s">
        <v>351</v>
      </c>
      <c r="N273" s="430">
        <v>76</v>
      </c>
      <c r="O273" s="429" t="s">
        <v>120</v>
      </c>
      <c r="P273" s="429" t="s">
        <v>488</v>
      </c>
      <c r="Q273" s="430">
        <v>1.0084</v>
      </c>
      <c r="R273" s="430">
        <v>0</v>
      </c>
      <c r="S273" s="430">
        <v>0</v>
      </c>
      <c r="T273" s="431">
        <v>9.1800000000000007E-2</v>
      </c>
      <c r="U273" s="437">
        <v>1</v>
      </c>
      <c r="V273" s="432" t="str">
        <f t="shared" si="11"/>
        <v>N/A</v>
      </c>
    </row>
    <row r="274" spans="12:22" ht="15" x14ac:dyDescent="0.25">
      <c r="L274" s="389">
        <f t="shared" si="10"/>
        <v>268</v>
      </c>
      <c r="M274" s="429" t="s">
        <v>1034</v>
      </c>
      <c r="N274" s="430">
        <v>110</v>
      </c>
      <c r="O274" s="429" t="s">
        <v>120</v>
      </c>
      <c r="P274" s="429" t="s">
        <v>1035</v>
      </c>
      <c r="Q274" s="430">
        <v>1.0084</v>
      </c>
      <c r="R274" s="430">
        <v>0</v>
      </c>
      <c r="S274" s="430">
        <v>0</v>
      </c>
      <c r="T274" s="431">
        <v>0</v>
      </c>
      <c r="U274" s="437">
        <v>1</v>
      </c>
      <c r="V274" s="432" t="str">
        <f t="shared" si="11"/>
        <v>N/A</v>
      </c>
    </row>
    <row r="275" spans="12:22" ht="15" x14ac:dyDescent="0.25">
      <c r="L275" s="389">
        <f t="shared" si="10"/>
        <v>269</v>
      </c>
      <c r="M275" s="429" t="s">
        <v>720</v>
      </c>
      <c r="N275" s="430">
        <v>64</v>
      </c>
      <c r="O275" s="429" t="s">
        <v>120</v>
      </c>
      <c r="P275" s="429" t="s">
        <v>721</v>
      </c>
      <c r="Q275" s="430">
        <v>1.0084</v>
      </c>
      <c r="R275" s="430">
        <v>0</v>
      </c>
      <c r="S275" s="430">
        <v>0</v>
      </c>
      <c r="T275" s="431">
        <v>0</v>
      </c>
      <c r="U275" s="437">
        <v>1</v>
      </c>
      <c r="V275" s="432" t="str">
        <f t="shared" si="11"/>
        <v>N/A</v>
      </c>
    </row>
    <row r="276" spans="12:22" ht="15" x14ac:dyDescent="0.25">
      <c r="L276" s="389">
        <f t="shared" si="10"/>
        <v>270</v>
      </c>
      <c r="M276" s="429" t="s">
        <v>1036</v>
      </c>
      <c r="N276" s="430">
        <v>16</v>
      </c>
      <c r="O276" s="429" t="s">
        <v>120</v>
      </c>
      <c r="P276" s="429" t="s">
        <v>1037</v>
      </c>
      <c r="Q276" s="430">
        <v>1.0084</v>
      </c>
      <c r="R276" s="430">
        <v>0</v>
      </c>
      <c r="S276" s="430">
        <v>0</v>
      </c>
      <c r="T276" s="431">
        <v>0</v>
      </c>
      <c r="U276" s="437">
        <v>0.4</v>
      </c>
      <c r="V276" s="432">
        <f t="shared" si="11"/>
        <v>0.4</v>
      </c>
    </row>
    <row r="277" spans="12:22" ht="15" x14ac:dyDescent="0.25">
      <c r="L277" s="389">
        <f t="shared" si="10"/>
        <v>271</v>
      </c>
      <c r="M277" s="429" t="s">
        <v>1038</v>
      </c>
      <c r="N277" s="430">
        <v>82</v>
      </c>
      <c r="O277" s="429" t="s">
        <v>120</v>
      </c>
      <c r="P277" s="429" t="s">
        <v>1039</v>
      </c>
      <c r="Q277" s="430">
        <v>1.0084</v>
      </c>
      <c r="R277" s="430">
        <v>0</v>
      </c>
      <c r="S277" s="430">
        <v>0</v>
      </c>
      <c r="T277" s="431">
        <v>0</v>
      </c>
      <c r="U277" s="437">
        <v>0.4</v>
      </c>
      <c r="V277" s="432">
        <f t="shared" si="11"/>
        <v>0.4</v>
      </c>
    </row>
    <row r="278" spans="12:22" ht="15" x14ac:dyDescent="0.25">
      <c r="L278" s="389">
        <f t="shared" si="10"/>
        <v>272</v>
      </c>
      <c r="M278" s="429" t="s">
        <v>722</v>
      </c>
      <c r="N278" s="430">
        <v>18</v>
      </c>
      <c r="O278" s="429" t="s">
        <v>120</v>
      </c>
      <c r="P278" s="429" t="s">
        <v>723</v>
      </c>
      <c r="Q278" s="430">
        <v>1.0084</v>
      </c>
      <c r="R278" s="430">
        <v>0</v>
      </c>
      <c r="S278" s="430">
        <v>0</v>
      </c>
      <c r="T278" s="431">
        <v>0</v>
      </c>
      <c r="U278" s="437">
        <v>1</v>
      </c>
      <c r="V278" s="432" t="str">
        <f t="shared" si="11"/>
        <v>N/A</v>
      </c>
    </row>
    <row r="279" spans="12:22" ht="15" x14ac:dyDescent="0.25">
      <c r="L279" s="389">
        <f t="shared" si="10"/>
        <v>273</v>
      </c>
      <c r="M279" s="429" t="s">
        <v>1040</v>
      </c>
      <c r="N279" s="430">
        <v>254</v>
      </c>
      <c r="O279" s="429" t="s">
        <v>120</v>
      </c>
      <c r="P279" s="429" t="s">
        <v>1041</v>
      </c>
      <c r="Q279" s="430">
        <v>1.0084</v>
      </c>
      <c r="R279" s="430">
        <v>0</v>
      </c>
      <c r="S279" s="430">
        <v>0</v>
      </c>
      <c r="T279" s="431">
        <v>0</v>
      </c>
      <c r="U279" s="437">
        <v>1</v>
      </c>
      <c r="V279" s="432" t="str">
        <f t="shared" si="11"/>
        <v>N/A</v>
      </c>
    </row>
    <row r="280" spans="12:22" ht="15" x14ac:dyDescent="0.25">
      <c r="L280" s="389">
        <f t="shared" si="10"/>
        <v>274</v>
      </c>
      <c r="M280" s="429" t="s">
        <v>658</v>
      </c>
      <c r="N280" s="430">
        <v>74</v>
      </c>
      <c r="O280" s="429" t="s">
        <v>120</v>
      </c>
      <c r="P280" s="429" t="s">
        <v>659</v>
      </c>
      <c r="Q280" s="430">
        <v>1.0084</v>
      </c>
      <c r="R280" s="430">
        <v>0</v>
      </c>
      <c r="S280" s="430">
        <v>0</v>
      </c>
      <c r="T280" s="431">
        <v>0</v>
      </c>
      <c r="U280" s="437">
        <v>1</v>
      </c>
      <c r="V280" s="432" t="str">
        <f t="shared" si="11"/>
        <v>N/A</v>
      </c>
    </row>
    <row r="281" spans="12:22" ht="15" x14ac:dyDescent="0.25">
      <c r="L281" s="389">
        <f t="shared" si="10"/>
        <v>275</v>
      </c>
      <c r="M281" s="429" t="s">
        <v>1042</v>
      </c>
      <c r="N281" s="430">
        <v>78</v>
      </c>
      <c r="O281" s="429" t="s">
        <v>120</v>
      </c>
      <c r="P281" s="429" t="s">
        <v>1043</v>
      </c>
      <c r="Q281" s="430">
        <v>1.0084</v>
      </c>
      <c r="R281" s="430">
        <v>0</v>
      </c>
      <c r="S281" s="430">
        <v>0</v>
      </c>
      <c r="T281" s="431">
        <v>0</v>
      </c>
      <c r="U281" s="437">
        <v>0.4</v>
      </c>
      <c r="V281" s="432">
        <f t="shared" si="11"/>
        <v>0.4</v>
      </c>
    </row>
    <row r="282" spans="12:22" ht="15" x14ac:dyDescent="0.25">
      <c r="L282" s="389">
        <f t="shared" si="10"/>
        <v>276</v>
      </c>
      <c r="M282" s="429" t="s">
        <v>1044</v>
      </c>
      <c r="N282" s="430">
        <v>96</v>
      </c>
      <c r="O282" s="429" t="s">
        <v>120</v>
      </c>
      <c r="P282" s="429" t="s">
        <v>547</v>
      </c>
      <c r="Q282" s="430">
        <v>1.0084</v>
      </c>
      <c r="R282" s="430">
        <v>0</v>
      </c>
      <c r="S282" s="430">
        <v>0</v>
      </c>
      <c r="T282" s="431">
        <v>0</v>
      </c>
      <c r="U282" s="437">
        <v>1</v>
      </c>
      <c r="V282" s="432" t="str">
        <f t="shared" si="11"/>
        <v>N/A</v>
      </c>
    </row>
    <row r="283" spans="12:22" ht="15" x14ac:dyDescent="0.25">
      <c r="L283" s="389">
        <f t="shared" si="10"/>
        <v>277</v>
      </c>
      <c r="M283" s="429" t="s">
        <v>1045</v>
      </c>
      <c r="N283" s="430">
        <v>620</v>
      </c>
      <c r="O283" s="429" t="s">
        <v>121</v>
      </c>
      <c r="P283" s="429" t="s">
        <v>1046</v>
      </c>
      <c r="Q283" s="430">
        <v>1.0086999999999999</v>
      </c>
      <c r="R283" s="430">
        <v>0</v>
      </c>
      <c r="S283" s="430">
        <v>0</v>
      </c>
      <c r="T283" s="431">
        <v>0.3276</v>
      </c>
      <c r="U283" s="437">
        <v>0.4</v>
      </c>
      <c r="V283" s="432">
        <f t="shared" si="11"/>
        <v>0.4</v>
      </c>
    </row>
    <row r="284" spans="12:22" ht="15" x14ac:dyDescent="0.25">
      <c r="L284" s="389">
        <f t="shared" si="10"/>
        <v>278</v>
      </c>
      <c r="M284" s="429" t="s">
        <v>1047</v>
      </c>
      <c r="N284" s="430">
        <v>470</v>
      </c>
      <c r="O284" s="429" t="s">
        <v>121</v>
      </c>
      <c r="P284" s="429" t="s">
        <v>1048</v>
      </c>
      <c r="Q284" s="430">
        <v>1.0086999999999999</v>
      </c>
      <c r="R284" s="430">
        <v>0</v>
      </c>
      <c r="S284" s="430">
        <v>0</v>
      </c>
      <c r="T284" s="431">
        <v>0.25750000000000001</v>
      </c>
      <c r="U284" s="437">
        <v>0.4</v>
      </c>
      <c r="V284" s="432">
        <f t="shared" si="11"/>
        <v>0.4</v>
      </c>
    </row>
    <row r="285" spans="12:22" ht="15" x14ac:dyDescent="0.25">
      <c r="L285" s="389">
        <f t="shared" ref="L285:L348" si="12">L284+1</f>
        <v>279</v>
      </c>
      <c r="M285" s="429" t="s">
        <v>1049</v>
      </c>
      <c r="N285" s="430">
        <v>1648</v>
      </c>
      <c r="O285" s="429" t="s">
        <v>121</v>
      </c>
      <c r="P285" s="429" t="s">
        <v>425</v>
      </c>
      <c r="Q285" s="430">
        <v>1.0086999999999999</v>
      </c>
      <c r="R285" s="430">
        <v>0</v>
      </c>
      <c r="S285" s="430">
        <v>0</v>
      </c>
      <c r="T285" s="431">
        <v>0.36849999999999999</v>
      </c>
      <c r="U285" s="437">
        <v>0.4</v>
      </c>
      <c r="V285" s="432">
        <f t="shared" si="11"/>
        <v>0.4</v>
      </c>
    </row>
    <row r="286" spans="12:22" ht="15" x14ac:dyDescent="0.25">
      <c r="L286" s="389">
        <f t="shared" si="12"/>
        <v>280</v>
      </c>
      <c r="M286" s="429" t="s">
        <v>1050</v>
      </c>
      <c r="N286" s="430">
        <v>390</v>
      </c>
      <c r="O286" s="429" t="s">
        <v>121</v>
      </c>
      <c r="P286" s="429" t="s">
        <v>1051</v>
      </c>
      <c r="Q286" s="430">
        <v>1.0086999999999999</v>
      </c>
      <c r="R286" s="430">
        <v>0</v>
      </c>
      <c r="S286" s="430">
        <v>0</v>
      </c>
      <c r="T286" s="431">
        <v>0</v>
      </c>
      <c r="U286" s="437">
        <v>0.4</v>
      </c>
      <c r="V286" s="432">
        <f t="shared" si="11"/>
        <v>0.4</v>
      </c>
    </row>
    <row r="287" spans="12:22" ht="15" x14ac:dyDescent="0.25">
      <c r="L287" s="389">
        <f t="shared" si="12"/>
        <v>281</v>
      </c>
      <c r="M287" s="429" t="s">
        <v>1052</v>
      </c>
      <c r="N287" s="430">
        <v>470</v>
      </c>
      <c r="O287" s="429" t="s">
        <v>121</v>
      </c>
      <c r="P287" s="429" t="s">
        <v>467</v>
      </c>
      <c r="Q287" s="430">
        <v>1.0086999999999999</v>
      </c>
      <c r="R287" s="430">
        <v>0</v>
      </c>
      <c r="S287" s="430">
        <v>0</v>
      </c>
      <c r="T287" s="431">
        <v>0</v>
      </c>
      <c r="U287" s="437">
        <v>1</v>
      </c>
      <c r="V287" s="432" t="str">
        <f t="shared" si="11"/>
        <v>N/A</v>
      </c>
    </row>
    <row r="288" spans="12:22" ht="15" x14ac:dyDescent="0.25">
      <c r="L288" s="389">
        <f t="shared" si="12"/>
        <v>282</v>
      </c>
      <c r="M288" s="429" t="s">
        <v>352</v>
      </c>
      <c r="N288" s="430">
        <v>394</v>
      </c>
      <c r="O288" s="429" t="s">
        <v>121</v>
      </c>
      <c r="P288" s="429" t="s">
        <v>489</v>
      </c>
      <c r="Q288" s="430">
        <v>1.0086999999999999</v>
      </c>
      <c r="R288" s="430">
        <v>0</v>
      </c>
      <c r="S288" s="430">
        <v>0</v>
      </c>
      <c r="T288" s="431">
        <v>0</v>
      </c>
      <c r="U288" s="437">
        <v>1</v>
      </c>
      <c r="V288" s="432" t="str">
        <f t="shared" si="11"/>
        <v>N/A</v>
      </c>
    </row>
    <row r="289" spans="12:22" ht="15" x14ac:dyDescent="0.25">
      <c r="L289" s="389">
        <f t="shared" si="12"/>
        <v>283</v>
      </c>
      <c r="M289" s="429" t="s">
        <v>1053</v>
      </c>
      <c r="N289" s="430">
        <v>284</v>
      </c>
      <c r="O289" s="429" t="s">
        <v>121</v>
      </c>
      <c r="P289" s="429" t="s">
        <v>1054</v>
      </c>
      <c r="Q289" s="430">
        <v>1.0086999999999999</v>
      </c>
      <c r="R289" s="430">
        <v>0</v>
      </c>
      <c r="S289" s="430">
        <v>0</v>
      </c>
      <c r="T289" s="431">
        <v>0</v>
      </c>
      <c r="U289" s="437">
        <v>1</v>
      </c>
      <c r="V289" s="432" t="str">
        <f t="shared" si="11"/>
        <v>N/A</v>
      </c>
    </row>
    <row r="290" spans="12:22" ht="15" x14ac:dyDescent="0.25">
      <c r="L290" s="389">
        <f t="shared" si="12"/>
        <v>284</v>
      </c>
      <c r="M290" s="429" t="s">
        <v>353</v>
      </c>
      <c r="N290" s="430">
        <v>2754</v>
      </c>
      <c r="O290" s="429" t="s">
        <v>121</v>
      </c>
      <c r="P290" s="429" t="s">
        <v>490</v>
      </c>
      <c r="Q290" s="430">
        <v>1.0086999999999999</v>
      </c>
      <c r="R290" s="430">
        <v>26396927</v>
      </c>
      <c r="S290" s="430">
        <v>12997</v>
      </c>
      <c r="T290" s="431">
        <v>0.877</v>
      </c>
      <c r="U290" s="437">
        <v>1</v>
      </c>
      <c r="V290" s="432" t="str">
        <f t="shared" si="11"/>
        <v>N/A</v>
      </c>
    </row>
    <row r="291" spans="12:22" ht="15" x14ac:dyDescent="0.25">
      <c r="L291" s="389">
        <f t="shared" si="12"/>
        <v>285</v>
      </c>
      <c r="M291" s="429" t="s">
        <v>1055</v>
      </c>
      <c r="N291" s="430">
        <v>964</v>
      </c>
      <c r="O291" s="429" t="s">
        <v>121</v>
      </c>
      <c r="P291" s="429" t="s">
        <v>1056</v>
      </c>
      <c r="Q291" s="430">
        <v>1.0086999999999999</v>
      </c>
      <c r="R291" s="430">
        <v>0</v>
      </c>
      <c r="S291" s="430">
        <v>0</v>
      </c>
      <c r="T291" s="431">
        <v>0</v>
      </c>
      <c r="U291" s="437">
        <v>0.4</v>
      </c>
      <c r="V291" s="432">
        <f t="shared" si="11"/>
        <v>0.4</v>
      </c>
    </row>
    <row r="292" spans="12:22" ht="15" x14ac:dyDescent="0.25">
      <c r="L292" s="389">
        <f t="shared" si="12"/>
        <v>286</v>
      </c>
      <c r="M292" s="429" t="s">
        <v>354</v>
      </c>
      <c r="N292" s="430">
        <v>550</v>
      </c>
      <c r="O292" s="429" t="s">
        <v>129</v>
      </c>
      <c r="P292" s="429" t="s">
        <v>491</v>
      </c>
      <c r="Q292" s="430">
        <v>1.0045999999999999</v>
      </c>
      <c r="R292" s="430">
        <v>0</v>
      </c>
      <c r="S292" s="430">
        <v>0</v>
      </c>
      <c r="T292" s="431">
        <v>0.51629999999999998</v>
      </c>
      <c r="U292" s="437">
        <v>1</v>
      </c>
      <c r="V292" s="432" t="str">
        <f t="shared" si="11"/>
        <v>N/A</v>
      </c>
    </row>
    <row r="293" spans="12:22" ht="15" x14ac:dyDescent="0.25">
      <c r="L293" s="389">
        <f t="shared" si="12"/>
        <v>287</v>
      </c>
      <c r="M293" s="429" t="s">
        <v>1057</v>
      </c>
      <c r="N293" s="430">
        <v>58</v>
      </c>
      <c r="O293" s="429" t="s">
        <v>129</v>
      </c>
      <c r="P293" s="429" t="s">
        <v>1058</v>
      </c>
      <c r="Q293" s="430">
        <v>1.0045999999999999</v>
      </c>
      <c r="R293" s="430">
        <v>0</v>
      </c>
      <c r="S293" s="430">
        <v>0</v>
      </c>
      <c r="T293" s="431">
        <v>0</v>
      </c>
      <c r="U293" s="437">
        <v>0.4</v>
      </c>
      <c r="V293" s="432">
        <f t="shared" si="11"/>
        <v>0.4</v>
      </c>
    </row>
    <row r="294" spans="12:22" ht="15" x14ac:dyDescent="0.25">
      <c r="L294" s="389">
        <f t="shared" si="12"/>
        <v>288</v>
      </c>
      <c r="M294" s="429" t="s">
        <v>1059</v>
      </c>
      <c r="N294" s="430">
        <v>170</v>
      </c>
      <c r="O294" s="429" t="s">
        <v>129</v>
      </c>
      <c r="P294" s="429" t="s">
        <v>1060</v>
      </c>
      <c r="Q294" s="430">
        <v>1.0045999999999999</v>
      </c>
      <c r="R294" s="430">
        <v>0</v>
      </c>
      <c r="S294" s="430">
        <v>0</v>
      </c>
      <c r="T294" s="431">
        <v>0.55020000000000002</v>
      </c>
      <c r="U294" s="437">
        <v>1</v>
      </c>
      <c r="V294" s="432" t="str">
        <f t="shared" si="11"/>
        <v>N/A</v>
      </c>
    </row>
    <row r="295" spans="12:22" ht="15" x14ac:dyDescent="0.25">
      <c r="L295" s="389">
        <f t="shared" si="12"/>
        <v>289</v>
      </c>
      <c r="M295" s="429" t="s">
        <v>1061</v>
      </c>
      <c r="N295" s="430">
        <v>940</v>
      </c>
      <c r="O295" s="429" t="s">
        <v>129</v>
      </c>
      <c r="P295" s="429" t="s">
        <v>1062</v>
      </c>
      <c r="Q295" s="430">
        <v>1.0045999999999999</v>
      </c>
      <c r="R295" s="430">
        <v>0</v>
      </c>
      <c r="S295" s="430">
        <v>0</v>
      </c>
      <c r="T295" s="431">
        <v>9.7699999999999995E-2</v>
      </c>
      <c r="U295" s="437">
        <v>0.4</v>
      </c>
      <c r="V295" s="432">
        <f t="shared" si="11"/>
        <v>0.4</v>
      </c>
    </row>
    <row r="296" spans="12:22" ht="15" x14ac:dyDescent="0.25">
      <c r="L296" s="389">
        <f t="shared" si="12"/>
        <v>290</v>
      </c>
      <c r="M296" s="429" t="s">
        <v>1063</v>
      </c>
      <c r="N296" s="430">
        <v>1860</v>
      </c>
      <c r="O296" s="429" t="s">
        <v>129</v>
      </c>
      <c r="P296" s="429" t="s">
        <v>1064</v>
      </c>
      <c r="Q296" s="430">
        <v>1.0045999999999999</v>
      </c>
      <c r="R296" s="430">
        <v>0</v>
      </c>
      <c r="S296" s="430">
        <v>0</v>
      </c>
      <c r="T296" s="431">
        <v>0.1089</v>
      </c>
      <c r="U296" s="437">
        <v>0.4</v>
      </c>
      <c r="V296" s="432">
        <f t="shared" si="11"/>
        <v>0.4</v>
      </c>
    </row>
    <row r="297" spans="12:22" ht="15" x14ac:dyDescent="0.25">
      <c r="L297" s="389">
        <f t="shared" si="12"/>
        <v>291</v>
      </c>
      <c r="M297" s="429" t="s">
        <v>1065</v>
      </c>
      <c r="N297" s="430">
        <v>224</v>
      </c>
      <c r="O297" s="429" t="s">
        <v>129</v>
      </c>
      <c r="P297" s="429" t="s">
        <v>1066</v>
      </c>
      <c r="Q297" s="430">
        <v>1.0045999999999999</v>
      </c>
      <c r="R297" s="430">
        <v>0</v>
      </c>
      <c r="S297" s="430">
        <v>0</v>
      </c>
      <c r="T297" s="431">
        <v>4.8300000000000003E-2</v>
      </c>
      <c r="U297" s="437">
        <v>1</v>
      </c>
      <c r="V297" s="432" t="str">
        <f t="shared" si="11"/>
        <v>N/A</v>
      </c>
    </row>
    <row r="298" spans="12:22" ht="15" x14ac:dyDescent="0.25">
      <c r="L298" s="389">
        <f t="shared" si="12"/>
        <v>292</v>
      </c>
      <c r="M298" s="429" t="s">
        <v>355</v>
      </c>
      <c r="N298" s="430">
        <v>104</v>
      </c>
      <c r="O298" s="429" t="s">
        <v>129</v>
      </c>
      <c r="P298" s="429" t="s">
        <v>492</v>
      </c>
      <c r="Q298" s="430">
        <v>1.0045999999999999</v>
      </c>
      <c r="R298" s="430">
        <v>0</v>
      </c>
      <c r="S298" s="430">
        <v>0</v>
      </c>
      <c r="T298" s="431">
        <v>0.56779999999999997</v>
      </c>
      <c r="U298" s="437">
        <v>1</v>
      </c>
      <c r="V298" s="432" t="str">
        <f t="shared" si="11"/>
        <v>N/A</v>
      </c>
    </row>
    <row r="299" spans="12:22" ht="15" x14ac:dyDescent="0.25">
      <c r="L299" s="389">
        <f t="shared" si="12"/>
        <v>293</v>
      </c>
      <c r="M299" s="429" t="s">
        <v>1067</v>
      </c>
      <c r="N299" s="430">
        <v>298</v>
      </c>
      <c r="O299" s="429" t="s">
        <v>129</v>
      </c>
      <c r="P299" s="429" t="s">
        <v>1068</v>
      </c>
      <c r="Q299" s="430">
        <v>1.0045999999999999</v>
      </c>
      <c r="R299" s="430">
        <v>0</v>
      </c>
      <c r="S299" s="430">
        <v>0</v>
      </c>
      <c r="T299" s="431">
        <v>0</v>
      </c>
      <c r="U299" s="437">
        <v>0.4</v>
      </c>
      <c r="V299" s="432">
        <f t="shared" si="11"/>
        <v>0.4</v>
      </c>
    </row>
    <row r="300" spans="12:22" ht="15" x14ac:dyDescent="0.25">
      <c r="L300" s="389">
        <f t="shared" si="12"/>
        <v>294</v>
      </c>
      <c r="M300" s="429" t="s">
        <v>1069</v>
      </c>
      <c r="N300" s="430">
        <v>242</v>
      </c>
      <c r="O300" s="429" t="s">
        <v>129</v>
      </c>
      <c r="P300" s="429" t="s">
        <v>1070</v>
      </c>
      <c r="Q300" s="430">
        <v>1.0045999999999999</v>
      </c>
      <c r="R300" s="430">
        <v>0</v>
      </c>
      <c r="S300" s="430">
        <v>0</v>
      </c>
      <c r="T300" s="431">
        <v>0.29659999999999997</v>
      </c>
      <c r="U300" s="437">
        <v>1</v>
      </c>
      <c r="V300" s="432" t="str">
        <f t="shared" si="11"/>
        <v>N/A</v>
      </c>
    </row>
    <row r="301" spans="12:22" ht="15" x14ac:dyDescent="0.25">
      <c r="L301" s="389">
        <f t="shared" si="12"/>
        <v>295</v>
      </c>
      <c r="M301" s="429" t="s">
        <v>1071</v>
      </c>
      <c r="N301" s="430">
        <v>126</v>
      </c>
      <c r="O301" s="429" t="s">
        <v>129</v>
      </c>
      <c r="P301" s="429" t="s">
        <v>1072</v>
      </c>
      <c r="Q301" s="430">
        <v>1.0045999999999999</v>
      </c>
      <c r="R301" s="430">
        <v>0</v>
      </c>
      <c r="S301" s="430">
        <v>0</v>
      </c>
      <c r="T301" s="431">
        <v>0.1741</v>
      </c>
      <c r="U301" s="437">
        <v>0.4</v>
      </c>
      <c r="V301" s="432">
        <f t="shared" si="11"/>
        <v>0.4</v>
      </c>
    </row>
    <row r="302" spans="12:22" ht="15" x14ac:dyDescent="0.25">
      <c r="L302" s="389">
        <f t="shared" si="12"/>
        <v>296</v>
      </c>
      <c r="M302" s="429" t="s">
        <v>1073</v>
      </c>
      <c r="N302" s="430">
        <v>710</v>
      </c>
      <c r="O302" s="429" t="s">
        <v>129</v>
      </c>
      <c r="P302" s="429" t="s">
        <v>655</v>
      </c>
      <c r="Q302" s="430">
        <v>1.0045999999999999</v>
      </c>
      <c r="R302" s="430">
        <v>0</v>
      </c>
      <c r="S302" s="430">
        <v>0</v>
      </c>
      <c r="T302" s="431">
        <v>0</v>
      </c>
      <c r="U302" s="437">
        <v>0.4</v>
      </c>
      <c r="V302" s="432">
        <f t="shared" si="11"/>
        <v>0.4</v>
      </c>
    </row>
    <row r="303" spans="12:22" ht="15" x14ac:dyDescent="0.25">
      <c r="L303" s="389">
        <f t="shared" si="12"/>
        <v>297</v>
      </c>
      <c r="M303" s="429" t="s">
        <v>356</v>
      </c>
      <c r="N303" s="430">
        <v>1018</v>
      </c>
      <c r="O303" s="429" t="s">
        <v>129</v>
      </c>
      <c r="P303" s="429" t="s">
        <v>493</v>
      </c>
      <c r="Q303" s="430">
        <v>1.0045999999999999</v>
      </c>
      <c r="R303" s="430">
        <v>16496280</v>
      </c>
      <c r="S303" s="430">
        <v>13208</v>
      </c>
      <c r="T303" s="431">
        <v>0.77780000000000005</v>
      </c>
      <c r="U303" s="437">
        <v>1</v>
      </c>
      <c r="V303" s="432" t="str">
        <f t="shared" si="11"/>
        <v>N/A</v>
      </c>
    </row>
    <row r="304" spans="12:22" ht="15" x14ac:dyDescent="0.25">
      <c r="L304" s="389">
        <f t="shared" si="12"/>
        <v>298</v>
      </c>
      <c r="M304" s="429" t="s">
        <v>357</v>
      </c>
      <c r="N304" s="430">
        <v>738</v>
      </c>
      <c r="O304" s="429" t="s">
        <v>129</v>
      </c>
      <c r="P304" s="429" t="s">
        <v>494</v>
      </c>
      <c r="Q304" s="430">
        <v>1.0045999999999999</v>
      </c>
      <c r="R304" s="430">
        <v>0</v>
      </c>
      <c r="S304" s="430">
        <v>0</v>
      </c>
      <c r="T304" s="431">
        <v>0.2727</v>
      </c>
      <c r="U304" s="437">
        <v>1</v>
      </c>
      <c r="V304" s="432" t="str">
        <f t="shared" si="11"/>
        <v>N/A</v>
      </c>
    </row>
    <row r="305" spans="12:22" ht="15" x14ac:dyDescent="0.25">
      <c r="L305" s="389">
        <f t="shared" si="12"/>
        <v>299</v>
      </c>
      <c r="M305" s="429" t="s">
        <v>1074</v>
      </c>
      <c r="N305" s="430">
        <v>984</v>
      </c>
      <c r="O305" s="429" t="s">
        <v>129</v>
      </c>
      <c r="P305" s="429" t="s">
        <v>1075</v>
      </c>
      <c r="Q305" s="430">
        <v>1.0045999999999999</v>
      </c>
      <c r="R305" s="430">
        <v>0</v>
      </c>
      <c r="S305" s="430">
        <v>0</v>
      </c>
      <c r="T305" s="431">
        <v>0</v>
      </c>
      <c r="U305" s="437">
        <v>0.4</v>
      </c>
      <c r="V305" s="432">
        <f t="shared" si="11"/>
        <v>0.4</v>
      </c>
    </row>
    <row r="306" spans="12:22" ht="15" x14ac:dyDescent="0.25">
      <c r="L306" s="389">
        <f t="shared" si="12"/>
        <v>300</v>
      </c>
      <c r="M306" s="429" t="s">
        <v>358</v>
      </c>
      <c r="N306" s="430">
        <v>1368</v>
      </c>
      <c r="O306" s="429" t="s">
        <v>129</v>
      </c>
      <c r="P306" s="429" t="s">
        <v>495</v>
      </c>
      <c r="Q306" s="430">
        <v>1.0045999999999999</v>
      </c>
      <c r="R306" s="430">
        <v>16487616</v>
      </c>
      <c r="S306" s="430">
        <v>13914</v>
      </c>
      <c r="T306" s="431">
        <v>0.75560000000000005</v>
      </c>
      <c r="U306" s="437">
        <v>1</v>
      </c>
      <c r="V306" s="432" t="str">
        <f t="shared" si="11"/>
        <v>N/A</v>
      </c>
    </row>
    <row r="307" spans="12:22" ht="15" x14ac:dyDescent="0.25">
      <c r="L307" s="389">
        <f t="shared" si="12"/>
        <v>301</v>
      </c>
      <c r="M307" s="429" t="s">
        <v>359</v>
      </c>
      <c r="N307" s="430">
        <v>914</v>
      </c>
      <c r="O307" s="429" t="s">
        <v>129</v>
      </c>
      <c r="P307" s="429" t="s">
        <v>496</v>
      </c>
      <c r="Q307" s="430">
        <v>1.0045999999999999</v>
      </c>
      <c r="R307" s="430">
        <v>0</v>
      </c>
      <c r="S307" s="430">
        <v>0</v>
      </c>
      <c r="T307" s="431">
        <v>1.1000000000000001E-3</v>
      </c>
      <c r="U307" s="437">
        <v>1</v>
      </c>
      <c r="V307" s="432" t="str">
        <f t="shared" si="11"/>
        <v>N/A</v>
      </c>
    </row>
    <row r="308" spans="12:22" ht="15" x14ac:dyDescent="0.25">
      <c r="L308" s="389">
        <f t="shared" si="12"/>
        <v>302</v>
      </c>
      <c r="M308" s="429" t="s">
        <v>360</v>
      </c>
      <c r="N308" s="430">
        <v>722</v>
      </c>
      <c r="O308" s="429" t="s">
        <v>129</v>
      </c>
      <c r="P308" s="429" t="s">
        <v>497</v>
      </c>
      <c r="Q308" s="430">
        <v>1.0045999999999999</v>
      </c>
      <c r="R308" s="430">
        <v>0</v>
      </c>
      <c r="S308" s="430">
        <v>0</v>
      </c>
      <c r="T308" s="431">
        <v>0.2732</v>
      </c>
      <c r="U308" s="437">
        <v>1</v>
      </c>
      <c r="V308" s="432" t="str">
        <f t="shared" si="11"/>
        <v>N/A</v>
      </c>
    </row>
    <row r="309" spans="12:22" ht="15" x14ac:dyDescent="0.25">
      <c r="L309" s="389">
        <f t="shared" si="12"/>
        <v>303</v>
      </c>
      <c r="M309" s="429" t="s">
        <v>361</v>
      </c>
      <c r="N309" s="430">
        <v>128</v>
      </c>
      <c r="O309" s="429" t="s">
        <v>129</v>
      </c>
      <c r="P309" s="429" t="s">
        <v>498</v>
      </c>
      <c r="Q309" s="430">
        <v>1.0045999999999999</v>
      </c>
      <c r="R309" s="430">
        <v>0</v>
      </c>
      <c r="S309" s="430">
        <v>0</v>
      </c>
      <c r="T309" s="431">
        <v>0.26050000000000001</v>
      </c>
      <c r="U309" s="437">
        <v>1</v>
      </c>
      <c r="V309" s="432" t="str">
        <f t="shared" si="11"/>
        <v>N/A</v>
      </c>
    </row>
    <row r="310" spans="12:22" ht="15" x14ac:dyDescent="0.25">
      <c r="L310" s="389">
        <f t="shared" si="12"/>
        <v>304</v>
      </c>
      <c r="M310" s="429" t="s">
        <v>724</v>
      </c>
      <c r="N310" s="430">
        <v>826</v>
      </c>
      <c r="O310" s="429" t="s">
        <v>129</v>
      </c>
      <c r="P310" s="429" t="s">
        <v>725</v>
      </c>
      <c r="Q310" s="430">
        <v>1.0045999999999999</v>
      </c>
      <c r="R310" s="430">
        <v>0</v>
      </c>
      <c r="S310" s="430">
        <v>0</v>
      </c>
      <c r="T310" s="431">
        <v>0</v>
      </c>
      <c r="U310" s="437">
        <v>1</v>
      </c>
      <c r="V310" s="432" t="str">
        <f t="shared" si="11"/>
        <v>N/A</v>
      </c>
    </row>
    <row r="311" spans="12:22" ht="15" x14ac:dyDescent="0.25">
      <c r="L311" s="389">
        <f t="shared" si="12"/>
        <v>305</v>
      </c>
      <c r="M311" s="429" t="s">
        <v>726</v>
      </c>
      <c r="N311" s="430">
        <v>534</v>
      </c>
      <c r="O311" s="429" t="s">
        <v>129</v>
      </c>
      <c r="P311" s="429" t="s">
        <v>727</v>
      </c>
      <c r="Q311" s="430">
        <v>1.0045999999999999</v>
      </c>
      <c r="R311" s="430">
        <v>0</v>
      </c>
      <c r="S311" s="430">
        <v>0</v>
      </c>
      <c r="T311" s="431">
        <v>0.12330000000000001</v>
      </c>
      <c r="U311" s="437">
        <v>1</v>
      </c>
      <c r="V311" s="432" t="str">
        <f t="shared" si="11"/>
        <v>N/A</v>
      </c>
    </row>
    <row r="312" spans="12:22" ht="15" x14ac:dyDescent="0.25">
      <c r="L312" s="389">
        <f t="shared" si="12"/>
        <v>306</v>
      </c>
      <c r="M312" s="429" t="s">
        <v>362</v>
      </c>
      <c r="N312" s="430">
        <v>266</v>
      </c>
      <c r="O312" s="429" t="s">
        <v>129</v>
      </c>
      <c r="P312" s="429" t="s">
        <v>499</v>
      </c>
      <c r="Q312" s="430">
        <v>1.0045999999999999</v>
      </c>
      <c r="R312" s="430">
        <v>0</v>
      </c>
      <c r="S312" s="430">
        <v>0</v>
      </c>
      <c r="T312" s="431">
        <v>0.4783</v>
      </c>
      <c r="U312" s="437">
        <v>1</v>
      </c>
      <c r="V312" s="432" t="str">
        <f t="shared" si="11"/>
        <v>N/A</v>
      </c>
    </row>
    <row r="313" spans="12:22" ht="15" x14ac:dyDescent="0.25">
      <c r="L313" s="389">
        <f t="shared" si="12"/>
        <v>307</v>
      </c>
      <c r="M313" s="429" t="s">
        <v>1076</v>
      </c>
      <c r="N313" s="430">
        <v>28</v>
      </c>
      <c r="O313" s="429" t="s">
        <v>129</v>
      </c>
      <c r="P313" s="429" t="s">
        <v>1077</v>
      </c>
      <c r="Q313" s="430">
        <v>1.0045999999999999</v>
      </c>
      <c r="R313" s="430">
        <v>0</v>
      </c>
      <c r="S313" s="430">
        <v>0</v>
      </c>
      <c r="T313" s="431">
        <v>0</v>
      </c>
      <c r="U313" s="437">
        <v>0.4</v>
      </c>
      <c r="V313" s="432">
        <f t="shared" si="11"/>
        <v>0.4</v>
      </c>
    </row>
    <row r="314" spans="12:22" ht="15" x14ac:dyDescent="0.25">
      <c r="L314" s="389">
        <f t="shared" si="12"/>
        <v>308</v>
      </c>
      <c r="M314" s="429" t="s">
        <v>1078</v>
      </c>
      <c r="N314" s="430">
        <v>142</v>
      </c>
      <c r="O314" s="429" t="s">
        <v>129</v>
      </c>
      <c r="P314" s="429" t="s">
        <v>1079</v>
      </c>
      <c r="Q314" s="430">
        <v>1.0045999999999999</v>
      </c>
      <c r="R314" s="430">
        <v>0</v>
      </c>
      <c r="S314" s="430">
        <v>0</v>
      </c>
      <c r="T314" s="431">
        <v>0.18440000000000001</v>
      </c>
      <c r="U314" s="437">
        <v>0.4</v>
      </c>
      <c r="V314" s="432">
        <f t="shared" si="11"/>
        <v>0.4</v>
      </c>
    </row>
    <row r="315" spans="12:22" ht="15" x14ac:dyDescent="0.25">
      <c r="L315" s="389">
        <f t="shared" si="12"/>
        <v>309</v>
      </c>
      <c r="M315" s="429" t="s">
        <v>1080</v>
      </c>
      <c r="N315" s="430">
        <v>1818</v>
      </c>
      <c r="O315" s="429" t="s">
        <v>129</v>
      </c>
      <c r="P315" s="429" t="s">
        <v>1081</v>
      </c>
      <c r="Q315" s="430">
        <v>1.0045999999999999</v>
      </c>
      <c r="R315" s="430">
        <v>0</v>
      </c>
      <c r="S315" s="430">
        <v>0</v>
      </c>
      <c r="T315" s="431">
        <v>0.28249999999999997</v>
      </c>
      <c r="U315" s="437">
        <v>0.4</v>
      </c>
      <c r="V315" s="432">
        <f t="shared" si="11"/>
        <v>0.4</v>
      </c>
    </row>
    <row r="316" spans="12:22" ht="15" x14ac:dyDescent="0.25">
      <c r="L316" s="389">
        <f t="shared" si="12"/>
        <v>310</v>
      </c>
      <c r="M316" s="429" t="s">
        <v>1389</v>
      </c>
      <c r="N316" s="430">
        <v>2</v>
      </c>
      <c r="O316" s="429" t="s">
        <v>130</v>
      </c>
      <c r="P316" s="429" t="s">
        <v>1390</v>
      </c>
      <c r="Q316" s="430">
        <v>0.99529999999999996</v>
      </c>
      <c r="R316" s="430">
        <v>0</v>
      </c>
      <c r="S316" s="430">
        <v>0</v>
      </c>
      <c r="T316" s="431">
        <v>0</v>
      </c>
      <c r="U316" s="437">
        <v>0.4</v>
      </c>
      <c r="V316" s="432">
        <f t="shared" si="11"/>
        <v>0.4</v>
      </c>
    </row>
    <row r="317" spans="12:22" ht="15" x14ac:dyDescent="0.25">
      <c r="L317" s="389">
        <f t="shared" si="12"/>
        <v>311</v>
      </c>
      <c r="M317" s="429" t="s">
        <v>363</v>
      </c>
      <c r="N317" s="430">
        <v>210</v>
      </c>
      <c r="O317" s="429" t="s">
        <v>130</v>
      </c>
      <c r="P317" s="429" t="s">
        <v>500</v>
      </c>
      <c r="Q317" s="430">
        <v>0.99529999999999996</v>
      </c>
      <c r="R317" s="430">
        <v>7811335</v>
      </c>
      <c r="S317" s="430">
        <v>15286</v>
      </c>
      <c r="T317" s="431">
        <v>0.30199999999999999</v>
      </c>
      <c r="U317" s="437">
        <v>1</v>
      </c>
      <c r="V317" s="432" t="str">
        <f t="shared" si="11"/>
        <v>N/A</v>
      </c>
    </row>
    <row r="318" spans="12:22" ht="15" x14ac:dyDescent="0.25">
      <c r="L318" s="389">
        <f t="shared" si="12"/>
        <v>312</v>
      </c>
      <c r="M318" s="429" t="s">
        <v>1082</v>
      </c>
      <c r="N318" s="430">
        <v>10</v>
      </c>
      <c r="O318" s="429" t="s">
        <v>130</v>
      </c>
      <c r="P318" s="429" t="s">
        <v>1083</v>
      </c>
      <c r="Q318" s="430">
        <v>0.99529999999999996</v>
      </c>
      <c r="R318" s="430">
        <v>0</v>
      </c>
      <c r="S318" s="430">
        <v>0</v>
      </c>
      <c r="T318" s="431">
        <v>0</v>
      </c>
      <c r="U318" s="437">
        <v>0.4</v>
      </c>
      <c r="V318" s="432">
        <f t="shared" si="11"/>
        <v>0.4</v>
      </c>
    </row>
    <row r="319" spans="12:22" ht="15" x14ac:dyDescent="0.25">
      <c r="L319" s="389">
        <f t="shared" si="12"/>
        <v>313</v>
      </c>
      <c r="M319" s="429" t="s">
        <v>364</v>
      </c>
      <c r="N319" s="430">
        <v>50</v>
      </c>
      <c r="O319" s="429" t="s">
        <v>130</v>
      </c>
      <c r="P319" s="429" t="s">
        <v>501</v>
      </c>
      <c r="Q319" s="430">
        <v>0.99529999999999996</v>
      </c>
      <c r="R319" s="430">
        <v>0</v>
      </c>
      <c r="S319" s="430">
        <v>0</v>
      </c>
      <c r="T319" s="431">
        <v>0</v>
      </c>
      <c r="U319" s="437">
        <v>1</v>
      </c>
      <c r="V319" s="432" t="str">
        <f t="shared" si="11"/>
        <v>N/A</v>
      </c>
    </row>
    <row r="320" spans="12:22" ht="15" x14ac:dyDescent="0.25">
      <c r="L320" s="389">
        <f t="shared" si="12"/>
        <v>314</v>
      </c>
      <c r="M320" s="429" t="s">
        <v>365</v>
      </c>
      <c r="N320" s="430">
        <v>24</v>
      </c>
      <c r="O320" s="429" t="s">
        <v>130</v>
      </c>
      <c r="P320" s="429" t="s">
        <v>502</v>
      </c>
      <c r="Q320" s="430">
        <v>0.99529999999999996</v>
      </c>
      <c r="R320" s="430">
        <v>0</v>
      </c>
      <c r="S320" s="430">
        <v>0</v>
      </c>
      <c r="T320" s="431">
        <v>0</v>
      </c>
      <c r="U320" s="437">
        <v>1</v>
      </c>
      <c r="V320" s="432" t="str">
        <f t="shared" si="11"/>
        <v>N/A</v>
      </c>
    </row>
    <row r="321" spans="12:22" ht="15" x14ac:dyDescent="0.25">
      <c r="L321" s="389">
        <f t="shared" si="12"/>
        <v>315</v>
      </c>
      <c r="M321" s="429" t="s">
        <v>1084</v>
      </c>
      <c r="N321" s="430">
        <v>100</v>
      </c>
      <c r="O321" s="429" t="s">
        <v>130</v>
      </c>
      <c r="P321" s="429" t="s">
        <v>1085</v>
      </c>
      <c r="Q321" s="430">
        <v>0.99529999999999996</v>
      </c>
      <c r="R321" s="430">
        <v>0</v>
      </c>
      <c r="S321" s="430">
        <v>0</v>
      </c>
      <c r="T321" s="431">
        <v>0</v>
      </c>
      <c r="U321" s="437">
        <v>0.4</v>
      </c>
      <c r="V321" s="432">
        <f t="shared" si="11"/>
        <v>0.4</v>
      </c>
    </row>
    <row r="322" spans="12:22" ht="15" x14ac:dyDescent="0.25">
      <c r="L322" s="389">
        <f t="shared" si="12"/>
        <v>316</v>
      </c>
      <c r="M322" s="429" t="s">
        <v>1086</v>
      </c>
      <c r="N322" s="430">
        <v>188</v>
      </c>
      <c r="O322" s="429" t="s">
        <v>130</v>
      </c>
      <c r="P322" s="429" t="s">
        <v>1087</v>
      </c>
      <c r="Q322" s="430">
        <v>0.99529999999999996</v>
      </c>
      <c r="R322" s="430">
        <v>0</v>
      </c>
      <c r="S322" s="430">
        <v>0</v>
      </c>
      <c r="T322" s="431">
        <v>0</v>
      </c>
      <c r="U322" s="437">
        <v>0.4</v>
      </c>
      <c r="V322" s="432">
        <f t="shared" si="11"/>
        <v>0.4</v>
      </c>
    </row>
    <row r="323" spans="12:22" ht="15" x14ac:dyDescent="0.25">
      <c r="L323" s="389">
        <f t="shared" si="12"/>
        <v>317</v>
      </c>
      <c r="M323" s="429" t="s">
        <v>1088</v>
      </c>
      <c r="N323" s="430">
        <v>32</v>
      </c>
      <c r="O323" s="429" t="s">
        <v>130</v>
      </c>
      <c r="P323" s="429" t="s">
        <v>1089</v>
      </c>
      <c r="Q323" s="430">
        <v>0.99529999999999996</v>
      </c>
      <c r="R323" s="430">
        <v>0</v>
      </c>
      <c r="S323" s="430">
        <v>0</v>
      </c>
      <c r="T323" s="431">
        <v>0</v>
      </c>
      <c r="U323" s="437">
        <v>0.4</v>
      </c>
      <c r="V323" s="432">
        <f t="shared" ref="V323:V386" si="13">IF(U323=1,"N/A",U323)</f>
        <v>0.4</v>
      </c>
    </row>
    <row r="324" spans="12:22" ht="15" x14ac:dyDescent="0.25">
      <c r="L324" s="389">
        <f t="shared" si="12"/>
        <v>318</v>
      </c>
      <c r="M324" s="429" t="s">
        <v>366</v>
      </c>
      <c r="N324" s="430">
        <v>168</v>
      </c>
      <c r="O324" s="429" t="s">
        <v>130</v>
      </c>
      <c r="P324" s="429" t="s">
        <v>503</v>
      </c>
      <c r="Q324" s="430">
        <v>0.99529999999999996</v>
      </c>
      <c r="R324" s="430">
        <v>0</v>
      </c>
      <c r="S324" s="430">
        <v>0</v>
      </c>
      <c r="T324" s="431">
        <v>0</v>
      </c>
      <c r="U324" s="437">
        <v>1</v>
      </c>
      <c r="V324" s="432" t="str">
        <f t="shared" si="13"/>
        <v>N/A</v>
      </c>
    </row>
    <row r="325" spans="12:22" ht="15" x14ac:dyDescent="0.25">
      <c r="L325" s="389">
        <f t="shared" si="12"/>
        <v>319</v>
      </c>
      <c r="M325" s="429" t="s">
        <v>1090</v>
      </c>
      <c r="N325" s="430">
        <v>212</v>
      </c>
      <c r="O325" s="429" t="s">
        <v>130</v>
      </c>
      <c r="P325" s="429" t="s">
        <v>1091</v>
      </c>
      <c r="Q325" s="430">
        <v>0.99529999999999996</v>
      </c>
      <c r="R325" s="430">
        <v>0</v>
      </c>
      <c r="S325" s="430">
        <v>0</v>
      </c>
      <c r="T325" s="431">
        <v>0</v>
      </c>
      <c r="U325" s="437">
        <v>0.4</v>
      </c>
      <c r="V325" s="432">
        <f t="shared" si="13"/>
        <v>0.4</v>
      </c>
    </row>
    <row r="326" spans="12:22" ht="15" x14ac:dyDescent="0.25">
      <c r="L326" s="389">
        <f t="shared" si="12"/>
        <v>320</v>
      </c>
      <c r="M326" s="429" t="s">
        <v>367</v>
      </c>
      <c r="N326" s="430">
        <v>40</v>
      </c>
      <c r="O326" s="429" t="s">
        <v>130</v>
      </c>
      <c r="P326" s="429" t="s">
        <v>504</v>
      </c>
      <c r="Q326" s="430">
        <v>0.99529999999999996</v>
      </c>
      <c r="R326" s="430">
        <v>0</v>
      </c>
      <c r="S326" s="430">
        <v>0</v>
      </c>
      <c r="T326" s="431">
        <v>0</v>
      </c>
      <c r="U326" s="437">
        <v>1</v>
      </c>
      <c r="V326" s="432" t="str">
        <f t="shared" si="13"/>
        <v>N/A</v>
      </c>
    </row>
    <row r="327" spans="12:22" ht="15" x14ac:dyDescent="0.25">
      <c r="L327" s="389">
        <f t="shared" si="12"/>
        <v>321</v>
      </c>
      <c r="M327" s="429" t="s">
        <v>368</v>
      </c>
      <c r="N327" s="430">
        <v>238</v>
      </c>
      <c r="O327" s="429" t="s">
        <v>130</v>
      </c>
      <c r="P327" s="429" t="s">
        <v>505</v>
      </c>
      <c r="Q327" s="430">
        <v>0.99529999999999996</v>
      </c>
      <c r="R327" s="430">
        <v>0</v>
      </c>
      <c r="S327" s="430">
        <v>0</v>
      </c>
      <c r="T327" s="431">
        <v>0.63139999999999996</v>
      </c>
      <c r="U327" s="437">
        <v>1</v>
      </c>
      <c r="V327" s="432" t="str">
        <f t="shared" si="13"/>
        <v>N/A</v>
      </c>
    </row>
    <row r="328" spans="12:22" ht="15" x14ac:dyDescent="0.25">
      <c r="L328" s="389">
        <f t="shared" si="12"/>
        <v>322</v>
      </c>
      <c r="M328" s="429" t="s">
        <v>1092</v>
      </c>
      <c r="N328" s="430">
        <v>590</v>
      </c>
      <c r="O328" s="429" t="s">
        <v>130</v>
      </c>
      <c r="P328" s="429" t="s">
        <v>1093</v>
      </c>
      <c r="Q328" s="430">
        <v>0.99529999999999996</v>
      </c>
      <c r="R328" s="430">
        <v>0</v>
      </c>
      <c r="S328" s="430">
        <v>0</v>
      </c>
      <c r="T328" s="431">
        <v>0</v>
      </c>
      <c r="U328" s="437">
        <v>0.4</v>
      </c>
      <c r="V328" s="432">
        <f t="shared" si="13"/>
        <v>0.4</v>
      </c>
    </row>
    <row r="329" spans="12:22" ht="15" x14ac:dyDescent="0.25">
      <c r="L329" s="389">
        <f t="shared" si="12"/>
        <v>323</v>
      </c>
      <c r="M329" s="429" t="s">
        <v>1094</v>
      </c>
      <c r="N329" s="430">
        <v>348</v>
      </c>
      <c r="O329" s="429" t="s">
        <v>130</v>
      </c>
      <c r="P329" s="429" t="s">
        <v>1095</v>
      </c>
      <c r="Q329" s="430">
        <v>0.99529999999999996</v>
      </c>
      <c r="R329" s="430">
        <v>0</v>
      </c>
      <c r="S329" s="430">
        <v>0</v>
      </c>
      <c r="T329" s="431">
        <v>1.0500000000000001E-2</v>
      </c>
      <c r="U329" s="437">
        <v>0.4</v>
      </c>
      <c r="V329" s="432">
        <f t="shared" si="13"/>
        <v>0.4</v>
      </c>
    </row>
    <row r="330" spans="12:22" ht="15" x14ac:dyDescent="0.25">
      <c r="L330" s="389">
        <f t="shared" si="12"/>
        <v>324</v>
      </c>
      <c r="M330" s="429" t="s">
        <v>1377</v>
      </c>
      <c r="N330" s="430">
        <v>98</v>
      </c>
      <c r="O330" s="429" t="s">
        <v>130</v>
      </c>
      <c r="P330" s="429" t="s">
        <v>1378</v>
      </c>
      <c r="Q330" s="430">
        <v>0.99529999999999996</v>
      </c>
      <c r="R330" s="430">
        <v>0</v>
      </c>
      <c r="S330" s="430">
        <v>0</v>
      </c>
      <c r="T330" s="431">
        <v>0</v>
      </c>
      <c r="U330" s="437">
        <v>1</v>
      </c>
      <c r="V330" s="432" t="str">
        <f t="shared" si="13"/>
        <v>N/A</v>
      </c>
    </row>
    <row r="331" spans="12:22" ht="15" x14ac:dyDescent="0.25">
      <c r="L331" s="389">
        <f t="shared" si="12"/>
        <v>325</v>
      </c>
      <c r="M331" s="429" t="s">
        <v>1096</v>
      </c>
      <c r="N331" s="430">
        <v>308</v>
      </c>
      <c r="O331" s="429" t="s">
        <v>130</v>
      </c>
      <c r="P331" s="429" t="s">
        <v>1097</v>
      </c>
      <c r="Q331" s="430">
        <v>0.99529999999999996</v>
      </c>
      <c r="R331" s="430">
        <v>0</v>
      </c>
      <c r="S331" s="430">
        <v>0</v>
      </c>
      <c r="T331" s="431">
        <v>0</v>
      </c>
      <c r="U331" s="437">
        <v>0.4</v>
      </c>
      <c r="V331" s="432">
        <f t="shared" si="13"/>
        <v>0.4</v>
      </c>
    </row>
    <row r="332" spans="12:22" ht="15" x14ac:dyDescent="0.25">
      <c r="L332" s="389">
        <f t="shared" si="12"/>
        <v>326</v>
      </c>
      <c r="M332" s="429" t="s">
        <v>728</v>
      </c>
      <c r="N332" s="430">
        <v>952</v>
      </c>
      <c r="O332" s="429" t="s">
        <v>130</v>
      </c>
      <c r="P332" s="429" t="s">
        <v>729</v>
      </c>
      <c r="Q332" s="430">
        <v>0.99529999999999996</v>
      </c>
      <c r="R332" s="430">
        <v>0</v>
      </c>
      <c r="S332" s="430">
        <v>0</v>
      </c>
      <c r="T332" s="431">
        <v>8.2900000000000001E-2</v>
      </c>
      <c r="U332" s="437">
        <v>1</v>
      </c>
      <c r="V332" s="432" t="str">
        <f t="shared" si="13"/>
        <v>N/A</v>
      </c>
    </row>
    <row r="333" spans="12:22" ht="15" x14ac:dyDescent="0.25">
      <c r="L333" s="389">
        <f t="shared" si="12"/>
        <v>327</v>
      </c>
      <c r="M333" s="429" t="s">
        <v>1098</v>
      </c>
      <c r="N333" s="430">
        <v>14</v>
      </c>
      <c r="O333" s="429" t="s">
        <v>130</v>
      </c>
      <c r="P333" s="429" t="s">
        <v>1099</v>
      </c>
      <c r="Q333" s="430">
        <v>0.99529999999999996</v>
      </c>
      <c r="R333" s="430">
        <v>0</v>
      </c>
      <c r="S333" s="430">
        <v>0</v>
      </c>
      <c r="T333" s="431">
        <v>0</v>
      </c>
      <c r="U333" s="437">
        <v>0.4</v>
      </c>
      <c r="V333" s="432">
        <f t="shared" si="13"/>
        <v>0.4</v>
      </c>
    </row>
    <row r="334" spans="12:22" ht="15" x14ac:dyDescent="0.25">
      <c r="L334" s="389">
        <f t="shared" si="12"/>
        <v>328</v>
      </c>
      <c r="M334" s="429" t="s">
        <v>369</v>
      </c>
      <c r="N334" s="430">
        <v>172</v>
      </c>
      <c r="O334" s="429" t="s">
        <v>130</v>
      </c>
      <c r="P334" s="429" t="s">
        <v>506</v>
      </c>
      <c r="Q334" s="430">
        <v>0.99529999999999996</v>
      </c>
      <c r="R334" s="430">
        <v>2737750</v>
      </c>
      <c r="S334" s="430">
        <v>11650</v>
      </c>
      <c r="T334" s="431">
        <v>0.63759999999999994</v>
      </c>
      <c r="U334" s="437">
        <v>1</v>
      </c>
      <c r="V334" s="432" t="str">
        <f t="shared" si="13"/>
        <v>N/A</v>
      </c>
    </row>
    <row r="335" spans="12:22" ht="15" x14ac:dyDescent="0.25">
      <c r="L335" s="389">
        <f t="shared" si="12"/>
        <v>329</v>
      </c>
      <c r="M335" s="429" t="s">
        <v>370</v>
      </c>
      <c r="N335" s="430">
        <v>90</v>
      </c>
      <c r="O335" s="429" t="s">
        <v>130</v>
      </c>
      <c r="P335" s="429" t="s">
        <v>507</v>
      </c>
      <c r="Q335" s="430">
        <v>0.99529999999999996</v>
      </c>
      <c r="R335" s="430">
        <v>0</v>
      </c>
      <c r="S335" s="430">
        <v>0</v>
      </c>
      <c r="T335" s="431">
        <v>0.16769999999999999</v>
      </c>
      <c r="U335" s="437">
        <v>1</v>
      </c>
      <c r="V335" s="432" t="str">
        <f t="shared" si="13"/>
        <v>N/A</v>
      </c>
    </row>
    <row r="336" spans="12:22" ht="15" x14ac:dyDescent="0.25">
      <c r="L336" s="389">
        <f t="shared" si="12"/>
        <v>330</v>
      </c>
      <c r="M336" s="429" t="s">
        <v>376</v>
      </c>
      <c r="N336" s="430">
        <v>16</v>
      </c>
      <c r="O336" s="429" t="s">
        <v>130</v>
      </c>
      <c r="P336" s="429" t="s">
        <v>513</v>
      </c>
      <c r="Q336" s="430">
        <v>0.99529999999999996</v>
      </c>
      <c r="R336" s="430">
        <v>0</v>
      </c>
      <c r="S336" s="430">
        <v>0</v>
      </c>
      <c r="T336" s="431">
        <v>0</v>
      </c>
      <c r="U336" s="437">
        <v>1</v>
      </c>
      <c r="V336" s="432" t="str">
        <f t="shared" si="13"/>
        <v>N/A</v>
      </c>
    </row>
    <row r="337" spans="1:22" ht="15" x14ac:dyDescent="0.25">
      <c r="L337" s="389">
        <f t="shared" si="12"/>
        <v>331</v>
      </c>
      <c r="M337" s="429" t="s">
        <v>1100</v>
      </c>
      <c r="N337" s="430">
        <v>136</v>
      </c>
      <c r="O337" s="429" t="s">
        <v>130</v>
      </c>
      <c r="P337" s="429" t="s">
        <v>1101</v>
      </c>
      <c r="Q337" s="430">
        <v>0.99529999999999996</v>
      </c>
      <c r="R337" s="430">
        <v>0</v>
      </c>
      <c r="S337" s="430">
        <v>0</v>
      </c>
      <c r="T337" s="431">
        <v>0</v>
      </c>
      <c r="U337" s="437">
        <v>0.4</v>
      </c>
      <c r="V337" s="432">
        <f t="shared" si="13"/>
        <v>0.4</v>
      </c>
    </row>
    <row r="338" spans="1:22" ht="15" x14ac:dyDescent="0.25">
      <c r="L338" s="389">
        <f t="shared" si="12"/>
        <v>332</v>
      </c>
      <c r="M338" s="429" t="s">
        <v>1102</v>
      </c>
      <c r="N338" s="430">
        <v>2</v>
      </c>
      <c r="O338" s="429" t="s">
        <v>130</v>
      </c>
      <c r="P338" s="429" t="s">
        <v>1103</v>
      </c>
      <c r="Q338" s="430">
        <v>0.99529999999999996</v>
      </c>
      <c r="R338" s="430">
        <v>0</v>
      </c>
      <c r="S338" s="430">
        <v>0</v>
      </c>
      <c r="T338" s="431">
        <v>0</v>
      </c>
      <c r="U338" s="437">
        <v>0.4</v>
      </c>
      <c r="V338" s="432">
        <f t="shared" si="13"/>
        <v>0.4</v>
      </c>
    </row>
    <row r="339" spans="1:22" ht="15" x14ac:dyDescent="0.25">
      <c r="L339" s="389">
        <f t="shared" si="12"/>
        <v>333</v>
      </c>
      <c r="M339" s="429" t="s">
        <v>371</v>
      </c>
      <c r="N339" s="430">
        <v>618</v>
      </c>
      <c r="O339" s="429" t="s">
        <v>130</v>
      </c>
      <c r="P339" s="429" t="s">
        <v>508</v>
      </c>
      <c r="Q339" s="430">
        <v>0.99529999999999996</v>
      </c>
      <c r="R339" s="430">
        <v>8505768</v>
      </c>
      <c r="S339" s="430">
        <v>10488</v>
      </c>
      <c r="T339" s="431">
        <v>0.25309999999999999</v>
      </c>
      <c r="U339" s="437">
        <v>1</v>
      </c>
      <c r="V339" s="432" t="str">
        <f t="shared" si="13"/>
        <v>N/A</v>
      </c>
    </row>
    <row r="340" spans="1:22" ht="15" x14ac:dyDescent="0.25">
      <c r="L340" s="389">
        <f t="shared" si="12"/>
        <v>334</v>
      </c>
      <c r="M340" s="429" t="s">
        <v>1104</v>
      </c>
      <c r="N340" s="430">
        <v>748</v>
      </c>
      <c r="O340" s="429" t="s">
        <v>130</v>
      </c>
      <c r="P340" s="429" t="s">
        <v>1105</v>
      </c>
      <c r="Q340" s="430">
        <v>0.99529999999999996</v>
      </c>
      <c r="R340" s="430">
        <v>0</v>
      </c>
      <c r="S340" s="430">
        <v>0</v>
      </c>
      <c r="T340" s="431">
        <v>0</v>
      </c>
      <c r="U340" s="437">
        <v>0.4</v>
      </c>
      <c r="V340" s="432">
        <f t="shared" si="13"/>
        <v>0.4</v>
      </c>
    </row>
    <row r="341" spans="1:22" ht="15" x14ac:dyDescent="0.25">
      <c r="L341" s="389">
        <f t="shared" si="12"/>
        <v>335</v>
      </c>
      <c r="M341" s="429" t="s">
        <v>1106</v>
      </c>
      <c r="N341" s="430">
        <v>90</v>
      </c>
      <c r="O341" s="429" t="s">
        <v>130</v>
      </c>
      <c r="P341" s="429" t="s">
        <v>1107</v>
      </c>
      <c r="Q341" s="430">
        <v>0.99529999999999996</v>
      </c>
      <c r="R341" s="430">
        <v>0</v>
      </c>
      <c r="S341" s="430">
        <v>0</v>
      </c>
      <c r="T341" s="431">
        <v>0</v>
      </c>
      <c r="U341" s="437">
        <v>0.4</v>
      </c>
      <c r="V341" s="432">
        <f t="shared" si="13"/>
        <v>0.4</v>
      </c>
    </row>
    <row r="342" spans="1:22" ht="15" x14ac:dyDescent="0.25">
      <c r="A342" s="247"/>
      <c r="B342" s="247"/>
      <c r="L342" s="389">
        <f t="shared" si="12"/>
        <v>336</v>
      </c>
      <c r="M342" s="429" t="s">
        <v>1108</v>
      </c>
      <c r="N342" s="430">
        <v>708</v>
      </c>
      <c r="O342" s="429" t="s">
        <v>130</v>
      </c>
      <c r="P342" s="429" t="s">
        <v>1109</v>
      </c>
      <c r="Q342" s="430">
        <v>0.99529999999999996</v>
      </c>
      <c r="R342" s="430">
        <v>0</v>
      </c>
      <c r="S342" s="430">
        <v>0</v>
      </c>
      <c r="T342" s="431">
        <v>0</v>
      </c>
      <c r="U342" s="437">
        <v>0.4</v>
      </c>
      <c r="V342" s="432">
        <f t="shared" si="13"/>
        <v>0.4</v>
      </c>
    </row>
    <row r="343" spans="1:22" ht="15" x14ac:dyDescent="0.25">
      <c r="L343" s="389">
        <f t="shared" si="12"/>
        <v>337</v>
      </c>
      <c r="M343" s="429" t="s">
        <v>614</v>
      </c>
      <c r="N343" s="430">
        <v>498</v>
      </c>
      <c r="O343" s="429" t="s">
        <v>130</v>
      </c>
      <c r="P343" s="429" t="s">
        <v>615</v>
      </c>
      <c r="Q343" s="430">
        <v>0.99529999999999996</v>
      </c>
      <c r="R343" s="430">
        <v>0</v>
      </c>
      <c r="S343" s="430">
        <v>0</v>
      </c>
      <c r="T343" s="431">
        <v>5.7099999999999998E-2</v>
      </c>
      <c r="U343" s="437">
        <v>1</v>
      </c>
      <c r="V343" s="432" t="str">
        <f t="shared" si="13"/>
        <v>N/A</v>
      </c>
    </row>
    <row r="344" spans="1:22" ht="15" x14ac:dyDescent="0.25">
      <c r="L344" s="389">
        <f t="shared" si="12"/>
        <v>338</v>
      </c>
      <c r="M344" s="429" t="s">
        <v>1110</v>
      </c>
      <c r="N344" s="430">
        <v>1198</v>
      </c>
      <c r="O344" s="429" t="s">
        <v>130</v>
      </c>
      <c r="P344" s="429" t="s">
        <v>1111</v>
      </c>
      <c r="Q344" s="430">
        <v>0.99529999999999996</v>
      </c>
      <c r="R344" s="430">
        <v>0</v>
      </c>
      <c r="S344" s="430">
        <v>0</v>
      </c>
      <c r="T344" s="431">
        <v>0</v>
      </c>
      <c r="U344" s="437">
        <v>0.4</v>
      </c>
      <c r="V344" s="432">
        <f t="shared" si="13"/>
        <v>0.4</v>
      </c>
    </row>
    <row r="345" spans="1:22" ht="15" x14ac:dyDescent="0.25">
      <c r="L345" s="389">
        <f t="shared" si="12"/>
        <v>339</v>
      </c>
      <c r="M345" s="429" t="s">
        <v>1112</v>
      </c>
      <c r="N345" s="430">
        <v>162</v>
      </c>
      <c r="O345" s="429" t="s">
        <v>130</v>
      </c>
      <c r="P345" s="429" t="s">
        <v>1113</v>
      </c>
      <c r="Q345" s="430">
        <v>0.99529999999999996</v>
      </c>
      <c r="R345" s="430">
        <v>0</v>
      </c>
      <c r="S345" s="430">
        <v>0</v>
      </c>
      <c r="T345" s="431">
        <v>0</v>
      </c>
      <c r="U345" s="437">
        <v>0.4</v>
      </c>
      <c r="V345" s="432">
        <f t="shared" si="13"/>
        <v>0.4</v>
      </c>
    </row>
    <row r="346" spans="1:22" ht="15" x14ac:dyDescent="0.25">
      <c r="L346" s="389">
        <f t="shared" si="12"/>
        <v>340</v>
      </c>
      <c r="M346" s="429" t="s">
        <v>1114</v>
      </c>
      <c r="N346" s="430">
        <v>42</v>
      </c>
      <c r="O346" s="429" t="s">
        <v>130</v>
      </c>
      <c r="P346" s="429" t="s">
        <v>1115</v>
      </c>
      <c r="Q346" s="430">
        <v>0.99529999999999996</v>
      </c>
      <c r="R346" s="430">
        <v>0</v>
      </c>
      <c r="S346" s="430">
        <v>0</v>
      </c>
      <c r="T346" s="431">
        <v>0</v>
      </c>
      <c r="U346" s="437">
        <v>0.4</v>
      </c>
      <c r="V346" s="432">
        <f t="shared" si="13"/>
        <v>0.4</v>
      </c>
    </row>
    <row r="347" spans="1:22" ht="15" x14ac:dyDescent="0.25">
      <c r="L347" s="389">
        <f t="shared" si="12"/>
        <v>341</v>
      </c>
      <c r="M347" s="429" t="s">
        <v>372</v>
      </c>
      <c r="N347" s="430">
        <v>48</v>
      </c>
      <c r="O347" s="429" t="s">
        <v>130</v>
      </c>
      <c r="P347" s="429" t="s">
        <v>509</v>
      </c>
      <c r="Q347" s="430">
        <v>0.99529999999999996</v>
      </c>
      <c r="R347" s="430">
        <v>0</v>
      </c>
      <c r="S347" s="430">
        <v>0</v>
      </c>
      <c r="T347" s="431">
        <v>0</v>
      </c>
      <c r="U347" s="437">
        <v>1</v>
      </c>
      <c r="V347" s="432" t="str">
        <f t="shared" si="13"/>
        <v>N/A</v>
      </c>
    </row>
    <row r="348" spans="1:22" ht="15" x14ac:dyDescent="0.25">
      <c r="L348" s="389">
        <f t="shared" si="12"/>
        <v>342</v>
      </c>
      <c r="M348" s="429" t="s">
        <v>373</v>
      </c>
      <c r="N348" s="430">
        <v>352</v>
      </c>
      <c r="O348" s="429" t="s">
        <v>130</v>
      </c>
      <c r="P348" s="429" t="s">
        <v>510</v>
      </c>
      <c r="Q348" s="430">
        <v>0.99529999999999996</v>
      </c>
      <c r="R348" s="430">
        <v>5156016</v>
      </c>
      <c r="S348" s="430">
        <v>10855</v>
      </c>
      <c r="T348" s="431">
        <v>1.6799999999999999E-2</v>
      </c>
      <c r="U348" s="437">
        <v>1</v>
      </c>
      <c r="V348" s="432" t="str">
        <f t="shared" si="13"/>
        <v>N/A</v>
      </c>
    </row>
    <row r="349" spans="1:22" ht="15" x14ac:dyDescent="0.25">
      <c r="L349" s="389">
        <f t="shared" ref="L349:L412" si="14">L348+1</f>
        <v>343</v>
      </c>
      <c r="M349" s="429" t="s">
        <v>374</v>
      </c>
      <c r="N349" s="430">
        <v>356</v>
      </c>
      <c r="O349" s="429" t="s">
        <v>130</v>
      </c>
      <c r="P349" s="429" t="s">
        <v>511</v>
      </c>
      <c r="Q349" s="430">
        <v>0.99529999999999996</v>
      </c>
      <c r="R349" s="430">
        <v>0</v>
      </c>
      <c r="S349" s="430">
        <v>0</v>
      </c>
      <c r="T349" s="431">
        <v>0</v>
      </c>
      <c r="U349" s="437">
        <v>1</v>
      </c>
      <c r="V349" s="432" t="str">
        <f t="shared" si="13"/>
        <v>N/A</v>
      </c>
    </row>
    <row r="350" spans="1:22" ht="15" x14ac:dyDescent="0.25">
      <c r="L350" s="389">
        <f t="shared" si="14"/>
        <v>344</v>
      </c>
      <c r="M350" s="429" t="s">
        <v>1116</v>
      </c>
      <c r="N350" s="430">
        <v>4</v>
      </c>
      <c r="O350" s="429" t="s">
        <v>130</v>
      </c>
      <c r="P350" s="429" t="s">
        <v>1117</v>
      </c>
      <c r="Q350" s="430">
        <v>0.99529999999999996</v>
      </c>
      <c r="R350" s="430">
        <v>0</v>
      </c>
      <c r="S350" s="430">
        <v>0</v>
      </c>
      <c r="T350" s="431">
        <v>0</v>
      </c>
      <c r="U350" s="437">
        <v>0.4</v>
      </c>
      <c r="V350" s="432">
        <f t="shared" si="13"/>
        <v>0.4</v>
      </c>
    </row>
    <row r="351" spans="1:22" ht="15" x14ac:dyDescent="0.25">
      <c r="L351" s="389">
        <f t="shared" si="14"/>
        <v>345</v>
      </c>
      <c r="M351" s="429" t="s">
        <v>1118</v>
      </c>
      <c r="N351" s="430">
        <v>102</v>
      </c>
      <c r="O351" s="429" t="s">
        <v>130</v>
      </c>
      <c r="P351" s="429" t="s">
        <v>1119</v>
      </c>
      <c r="Q351" s="430">
        <v>0.99529999999999996</v>
      </c>
      <c r="R351" s="430">
        <v>0</v>
      </c>
      <c r="S351" s="430">
        <v>0</v>
      </c>
      <c r="T351" s="431">
        <v>0</v>
      </c>
      <c r="U351" s="437">
        <v>1</v>
      </c>
      <c r="V351" s="432" t="str">
        <f t="shared" si="13"/>
        <v>N/A</v>
      </c>
    </row>
    <row r="352" spans="1:22" ht="15" x14ac:dyDescent="0.25">
      <c r="L352" s="389">
        <f t="shared" si="14"/>
        <v>346</v>
      </c>
      <c r="M352" s="429" t="s">
        <v>375</v>
      </c>
      <c r="N352" s="430">
        <v>186</v>
      </c>
      <c r="O352" s="429" t="s">
        <v>130</v>
      </c>
      <c r="P352" s="429" t="s">
        <v>512</v>
      </c>
      <c r="Q352" s="430">
        <v>0.99529999999999996</v>
      </c>
      <c r="R352" s="430">
        <v>0</v>
      </c>
      <c r="S352" s="430">
        <v>0</v>
      </c>
      <c r="T352" s="431">
        <v>9.6500000000000002E-2</v>
      </c>
      <c r="U352" s="437">
        <v>1</v>
      </c>
      <c r="V352" s="432" t="str">
        <f t="shared" si="13"/>
        <v>N/A</v>
      </c>
    </row>
    <row r="353" spans="1:22" ht="15" x14ac:dyDescent="0.25">
      <c r="L353" s="389">
        <f t="shared" si="14"/>
        <v>347</v>
      </c>
      <c r="M353" s="429" t="s">
        <v>1120</v>
      </c>
      <c r="N353" s="430">
        <v>26</v>
      </c>
      <c r="O353" s="429" t="s">
        <v>130</v>
      </c>
      <c r="P353" s="429" t="s">
        <v>1121</v>
      </c>
      <c r="Q353" s="430">
        <v>0.99529999999999996</v>
      </c>
      <c r="R353" s="430">
        <v>0</v>
      </c>
      <c r="S353" s="430">
        <v>0</v>
      </c>
      <c r="T353" s="431">
        <v>0.27729999999999999</v>
      </c>
      <c r="U353" s="437">
        <v>0.4</v>
      </c>
      <c r="V353" s="432">
        <f t="shared" si="13"/>
        <v>0.4</v>
      </c>
    </row>
    <row r="354" spans="1:22" ht="15" x14ac:dyDescent="0.25">
      <c r="L354" s="389">
        <f t="shared" si="14"/>
        <v>348</v>
      </c>
      <c r="M354" s="429" t="s">
        <v>1122</v>
      </c>
      <c r="N354" s="430">
        <v>194</v>
      </c>
      <c r="O354" s="429" t="s">
        <v>130</v>
      </c>
      <c r="P354" s="429" t="s">
        <v>1123</v>
      </c>
      <c r="Q354" s="430">
        <v>0.99529999999999996</v>
      </c>
      <c r="R354" s="430">
        <v>0</v>
      </c>
      <c r="S354" s="430">
        <v>0</v>
      </c>
      <c r="T354" s="431">
        <v>0</v>
      </c>
      <c r="U354" s="437">
        <v>0.4</v>
      </c>
      <c r="V354" s="432">
        <f t="shared" si="13"/>
        <v>0.4</v>
      </c>
    </row>
    <row r="355" spans="1:22" ht="15" x14ac:dyDescent="0.25">
      <c r="L355" s="389">
        <f t="shared" si="14"/>
        <v>349</v>
      </c>
      <c r="M355" s="429" t="s">
        <v>1124</v>
      </c>
      <c r="N355" s="430">
        <v>14</v>
      </c>
      <c r="O355" s="429" t="s">
        <v>130</v>
      </c>
      <c r="P355" s="429" t="s">
        <v>1125</v>
      </c>
      <c r="Q355" s="430">
        <v>0.99529999999999996</v>
      </c>
      <c r="R355" s="430">
        <v>0</v>
      </c>
      <c r="S355" s="430">
        <v>0</v>
      </c>
      <c r="T355" s="431">
        <v>0</v>
      </c>
      <c r="U355" s="437">
        <v>0.4</v>
      </c>
      <c r="V355" s="432">
        <f t="shared" si="13"/>
        <v>0.4</v>
      </c>
    </row>
    <row r="356" spans="1:22" ht="15" x14ac:dyDescent="0.25">
      <c r="L356" s="389">
        <f t="shared" si="14"/>
        <v>350</v>
      </c>
      <c r="M356" s="429" t="s">
        <v>1126</v>
      </c>
      <c r="N356" s="430">
        <v>86</v>
      </c>
      <c r="O356" s="429" t="s">
        <v>130</v>
      </c>
      <c r="P356" s="429" t="s">
        <v>1127</v>
      </c>
      <c r="Q356" s="430">
        <v>0.99529999999999996</v>
      </c>
      <c r="R356" s="430">
        <v>0</v>
      </c>
      <c r="S356" s="430">
        <v>0</v>
      </c>
      <c r="T356" s="431">
        <v>0</v>
      </c>
      <c r="U356" s="437">
        <v>0.4</v>
      </c>
      <c r="V356" s="432">
        <f t="shared" si="13"/>
        <v>0.4</v>
      </c>
    </row>
    <row r="357" spans="1:22" ht="15" x14ac:dyDescent="0.25">
      <c r="D357" s="247"/>
      <c r="E357" s="247"/>
      <c r="F357" s="247"/>
      <c r="L357" s="389">
        <f t="shared" si="14"/>
        <v>351</v>
      </c>
      <c r="M357" s="429" t="s">
        <v>1128</v>
      </c>
      <c r="N357" s="430">
        <v>28</v>
      </c>
      <c r="O357" s="429" t="s">
        <v>130</v>
      </c>
      <c r="P357" s="429" t="s">
        <v>1129</v>
      </c>
      <c r="Q357" s="430">
        <v>0.99529999999999996</v>
      </c>
      <c r="R357" s="430">
        <v>0</v>
      </c>
      <c r="S357" s="430">
        <v>0</v>
      </c>
      <c r="T357" s="431">
        <v>0</v>
      </c>
      <c r="U357" s="437">
        <v>0.4</v>
      </c>
      <c r="V357" s="432">
        <f t="shared" si="13"/>
        <v>0.4</v>
      </c>
    </row>
    <row r="358" spans="1:22" ht="15" x14ac:dyDescent="0.25">
      <c r="C358" s="247"/>
      <c r="L358" s="389">
        <f t="shared" si="14"/>
        <v>352</v>
      </c>
      <c r="M358" s="429" t="s">
        <v>1130</v>
      </c>
      <c r="N358" s="430">
        <v>56</v>
      </c>
      <c r="O358" s="429" t="s">
        <v>130</v>
      </c>
      <c r="P358" s="429" t="s">
        <v>1131</v>
      </c>
      <c r="Q358" s="430">
        <v>0.99529999999999996</v>
      </c>
      <c r="R358" s="430">
        <v>0</v>
      </c>
      <c r="S358" s="430">
        <v>0</v>
      </c>
      <c r="T358" s="431">
        <v>0</v>
      </c>
      <c r="U358" s="437">
        <v>0.4</v>
      </c>
      <c r="V358" s="432">
        <f t="shared" si="13"/>
        <v>0.4</v>
      </c>
    </row>
    <row r="359" spans="1:22" ht="15" x14ac:dyDescent="0.25">
      <c r="L359" s="389">
        <f t="shared" si="14"/>
        <v>353</v>
      </c>
      <c r="M359" s="429" t="s">
        <v>588</v>
      </c>
      <c r="N359" s="430">
        <v>186</v>
      </c>
      <c r="O359" s="429" t="s">
        <v>130</v>
      </c>
      <c r="P359" s="429" t="s">
        <v>589</v>
      </c>
      <c r="Q359" s="430">
        <v>0.99529999999999996</v>
      </c>
      <c r="R359" s="430">
        <v>0</v>
      </c>
      <c r="S359" s="430">
        <v>0</v>
      </c>
      <c r="T359" s="431">
        <v>9.6500000000000002E-2</v>
      </c>
      <c r="U359" s="437">
        <v>1</v>
      </c>
      <c r="V359" s="432" t="str">
        <f t="shared" si="13"/>
        <v>N/A</v>
      </c>
    </row>
    <row r="360" spans="1:22" ht="15" x14ac:dyDescent="0.25">
      <c r="G360" s="247"/>
      <c r="H360" s="247"/>
      <c r="I360" s="247"/>
      <c r="J360" s="247"/>
      <c r="K360" s="397"/>
      <c r="L360" s="389">
        <f t="shared" si="14"/>
        <v>354</v>
      </c>
      <c r="M360" s="429" t="s">
        <v>1132</v>
      </c>
      <c r="N360" s="430">
        <v>262</v>
      </c>
      <c r="O360" s="429" t="s">
        <v>130</v>
      </c>
      <c r="P360" s="429" t="s">
        <v>1133</v>
      </c>
      <c r="Q360" s="430">
        <v>0.99529999999999996</v>
      </c>
      <c r="R360" s="430">
        <v>0</v>
      </c>
      <c r="S360" s="430">
        <v>0</v>
      </c>
      <c r="T360" s="431">
        <v>0</v>
      </c>
      <c r="U360" s="437">
        <v>0.4</v>
      </c>
      <c r="V360" s="432">
        <f t="shared" si="13"/>
        <v>0.4</v>
      </c>
    </row>
    <row r="361" spans="1:22" ht="15" x14ac:dyDescent="0.25">
      <c r="L361" s="389">
        <f t="shared" si="14"/>
        <v>355</v>
      </c>
      <c r="M361" s="429" t="s">
        <v>377</v>
      </c>
      <c r="N361" s="430">
        <v>90</v>
      </c>
      <c r="O361" s="429" t="s">
        <v>130</v>
      </c>
      <c r="P361" s="429" t="s">
        <v>273</v>
      </c>
      <c r="Q361" s="430">
        <v>0.99529999999999996</v>
      </c>
      <c r="R361" s="430">
        <v>0</v>
      </c>
      <c r="S361" s="430">
        <v>0</v>
      </c>
      <c r="T361" s="431">
        <v>0.1991</v>
      </c>
      <c r="U361" s="437">
        <v>1</v>
      </c>
      <c r="V361" s="432" t="str">
        <f t="shared" si="13"/>
        <v>N/A</v>
      </c>
    </row>
    <row r="362" spans="1:22" ht="15" x14ac:dyDescent="0.25">
      <c r="L362" s="389">
        <f t="shared" si="14"/>
        <v>356</v>
      </c>
      <c r="M362" s="429" t="s">
        <v>1134</v>
      </c>
      <c r="N362" s="430">
        <v>188</v>
      </c>
      <c r="O362" s="429" t="s">
        <v>130</v>
      </c>
      <c r="P362" s="429" t="s">
        <v>1135</v>
      </c>
      <c r="Q362" s="430">
        <v>0.99529999999999996</v>
      </c>
      <c r="R362" s="430">
        <v>0</v>
      </c>
      <c r="S362" s="430">
        <v>0</v>
      </c>
      <c r="T362" s="431">
        <v>0</v>
      </c>
      <c r="U362" s="437">
        <v>1</v>
      </c>
      <c r="V362" s="432" t="str">
        <f t="shared" si="13"/>
        <v>N/A</v>
      </c>
    </row>
    <row r="363" spans="1:22" s="247" customFormat="1" ht="15" x14ac:dyDescent="0.25">
      <c r="A363" s="204"/>
      <c r="B363" s="204"/>
      <c r="C363" s="204"/>
      <c r="D363" s="204"/>
      <c r="E363" s="204"/>
      <c r="F363" s="204"/>
      <c r="G363" s="204"/>
      <c r="H363" s="204"/>
      <c r="I363" s="204"/>
      <c r="J363" s="204"/>
      <c r="K363" s="385"/>
      <c r="L363" s="389">
        <f t="shared" si="14"/>
        <v>357</v>
      </c>
      <c r="M363" s="429" t="s">
        <v>1136</v>
      </c>
      <c r="N363" s="430">
        <v>420</v>
      </c>
      <c r="O363" s="429" t="s">
        <v>130</v>
      </c>
      <c r="P363" s="429" t="s">
        <v>1137</v>
      </c>
      <c r="Q363" s="430">
        <v>0.99529999999999996</v>
      </c>
      <c r="R363" s="430">
        <v>0</v>
      </c>
      <c r="S363" s="430">
        <v>0</v>
      </c>
      <c r="T363" s="435">
        <v>0</v>
      </c>
      <c r="U363" s="440">
        <v>0.4</v>
      </c>
      <c r="V363" s="432">
        <f t="shared" si="13"/>
        <v>0.4</v>
      </c>
    </row>
    <row r="364" spans="1:22" ht="15" x14ac:dyDescent="0.25">
      <c r="L364" s="389">
        <f t="shared" si="14"/>
        <v>358</v>
      </c>
      <c r="M364" s="429" t="s">
        <v>730</v>
      </c>
      <c r="N364" s="430">
        <v>78</v>
      </c>
      <c r="O364" s="429" t="s">
        <v>130</v>
      </c>
      <c r="P364" s="429" t="s">
        <v>731</v>
      </c>
      <c r="Q364" s="430">
        <v>0.99529999999999996</v>
      </c>
      <c r="R364" s="430">
        <v>0</v>
      </c>
      <c r="S364" s="430">
        <v>0</v>
      </c>
      <c r="T364" s="431">
        <v>0</v>
      </c>
      <c r="U364" s="437">
        <v>1</v>
      </c>
      <c r="V364" s="432" t="str">
        <f t="shared" si="13"/>
        <v>N/A</v>
      </c>
    </row>
    <row r="365" spans="1:22" ht="15" x14ac:dyDescent="0.25">
      <c r="L365" s="389">
        <f t="shared" si="14"/>
        <v>359</v>
      </c>
      <c r="M365" s="429" t="s">
        <v>378</v>
      </c>
      <c r="N365" s="430">
        <v>156</v>
      </c>
      <c r="O365" s="429" t="s">
        <v>131</v>
      </c>
      <c r="P365" s="429" t="s">
        <v>514</v>
      </c>
      <c r="Q365" s="430">
        <v>1.0179</v>
      </c>
      <c r="R365" s="430">
        <v>0</v>
      </c>
      <c r="S365" s="430">
        <v>0</v>
      </c>
      <c r="T365" s="431">
        <v>0.1605</v>
      </c>
      <c r="U365" s="437">
        <v>1</v>
      </c>
      <c r="V365" s="432" t="str">
        <f t="shared" si="13"/>
        <v>N/A</v>
      </c>
    </row>
    <row r="366" spans="1:22" ht="15" x14ac:dyDescent="0.25">
      <c r="L366" s="389">
        <f t="shared" si="14"/>
        <v>360</v>
      </c>
      <c r="M366" s="429" t="s">
        <v>1138</v>
      </c>
      <c r="N366" s="430">
        <v>96</v>
      </c>
      <c r="O366" s="429" t="s">
        <v>131</v>
      </c>
      <c r="P366" s="429" t="s">
        <v>1139</v>
      </c>
      <c r="Q366" s="430">
        <v>1.0179</v>
      </c>
      <c r="R366" s="430">
        <v>0</v>
      </c>
      <c r="S366" s="430">
        <v>0</v>
      </c>
      <c r="T366" s="431">
        <v>0</v>
      </c>
      <c r="U366" s="437">
        <v>0.4</v>
      </c>
      <c r="V366" s="432">
        <f t="shared" si="13"/>
        <v>0.4</v>
      </c>
    </row>
    <row r="367" spans="1:22" ht="15" x14ac:dyDescent="0.25">
      <c r="L367" s="389">
        <f t="shared" si="14"/>
        <v>361</v>
      </c>
      <c r="M367" s="429" t="s">
        <v>1140</v>
      </c>
      <c r="N367" s="430">
        <v>112</v>
      </c>
      <c r="O367" s="429" t="s">
        <v>131</v>
      </c>
      <c r="P367" s="429" t="s">
        <v>1141</v>
      </c>
      <c r="Q367" s="430">
        <v>1.0179</v>
      </c>
      <c r="R367" s="430">
        <v>0</v>
      </c>
      <c r="S367" s="430">
        <v>0</v>
      </c>
      <c r="T367" s="431">
        <v>5.7799999999999997E-2</v>
      </c>
      <c r="U367" s="437">
        <v>0.4</v>
      </c>
      <c r="V367" s="432">
        <f t="shared" si="13"/>
        <v>0.4</v>
      </c>
    </row>
    <row r="368" spans="1:22" ht="15" x14ac:dyDescent="0.25">
      <c r="L368" s="389">
        <f t="shared" si="14"/>
        <v>362</v>
      </c>
      <c r="M368" s="429" t="s">
        <v>1142</v>
      </c>
      <c r="N368" s="430">
        <v>232</v>
      </c>
      <c r="O368" s="429" t="s">
        <v>131</v>
      </c>
      <c r="P368" s="429" t="s">
        <v>1143</v>
      </c>
      <c r="Q368" s="430">
        <v>1.0179</v>
      </c>
      <c r="R368" s="430">
        <v>0</v>
      </c>
      <c r="S368" s="430">
        <v>0</v>
      </c>
      <c r="T368" s="431">
        <v>0</v>
      </c>
      <c r="U368" s="437">
        <v>0.4</v>
      </c>
      <c r="V368" s="432">
        <f t="shared" si="13"/>
        <v>0.4</v>
      </c>
    </row>
    <row r="369" spans="12:22" ht="15" x14ac:dyDescent="0.25">
      <c r="L369" s="389">
        <f t="shared" si="14"/>
        <v>363</v>
      </c>
      <c r="M369" s="429" t="s">
        <v>1144</v>
      </c>
      <c r="N369" s="430">
        <v>298</v>
      </c>
      <c r="O369" s="429" t="s">
        <v>131</v>
      </c>
      <c r="P369" s="429" t="s">
        <v>1145</v>
      </c>
      <c r="Q369" s="430">
        <v>1.0179</v>
      </c>
      <c r="R369" s="430">
        <v>0</v>
      </c>
      <c r="S369" s="430">
        <v>0</v>
      </c>
      <c r="T369" s="431">
        <v>0</v>
      </c>
      <c r="U369" s="437">
        <v>0.4</v>
      </c>
      <c r="V369" s="432">
        <f t="shared" si="13"/>
        <v>0.4</v>
      </c>
    </row>
    <row r="370" spans="12:22" ht="15" x14ac:dyDescent="0.25">
      <c r="L370" s="389">
        <f t="shared" si="14"/>
        <v>364</v>
      </c>
      <c r="M370" s="429" t="s">
        <v>1146</v>
      </c>
      <c r="N370" s="430">
        <v>38</v>
      </c>
      <c r="O370" s="429" t="s">
        <v>131</v>
      </c>
      <c r="P370" s="429" t="s">
        <v>1147</v>
      </c>
      <c r="Q370" s="430">
        <v>1.0179</v>
      </c>
      <c r="R370" s="430">
        <v>0</v>
      </c>
      <c r="S370" s="430">
        <v>0</v>
      </c>
      <c r="T370" s="431">
        <v>0.75329999999999997</v>
      </c>
      <c r="U370" s="437">
        <v>0.75329999999999997</v>
      </c>
      <c r="V370" s="432">
        <f t="shared" si="13"/>
        <v>0.75329999999999997</v>
      </c>
    </row>
    <row r="371" spans="12:22" ht="15" x14ac:dyDescent="0.25">
      <c r="L371" s="389">
        <f t="shared" si="14"/>
        <v>365</v>
      </c>
      <c r="M371" s="429" t="s">
        <v>379</v>
      </c>
      <c r="N371" s="430">
        <v>324</v>
      </c>
      <c r="O371" s="429" t="s">
        <v>131</v>
      </c>
      <c r="P371" s="429" t="s">
        <v>515</v>
      </c>
      <c r="Q371" s="430">
        <v>1.0179</v>
      </c>
      <c r="R371" s="430">
        <v>0</v>
      </c>
      <c r="S371" s="430">
        <v>0</v>
      </c>
      <c r="T371" s="431">
        <v>0.67430000000000001</v>
      </c>
      <c r="U371" s="437">
        <v>1</v>
      </c>
      <c r="V371" s="432" t="str">
        <f t="shared" si="13"/>
        <v>N/A</v>
      </c>
    </row>
    <row r="372" spans="12:22" ht="15" x14ac:dyDescent="0.25">
      <c r="L372" s="389">
        <f t="shared" si="14"/>
        <v>366</v>
      </c>
      <c r="M372" s="429" t="s">
        <v>1148</v>
      </c>
      <c r="N372" s="430">
        <v>212</v>
      </c>
      <c r="O372" s="429" t="s">
        <v>131</v>
      </c>
      <c r="P372" s="429" t="s">
        <v>1149</v>
      </c>
      <c r="Q372" s="430">
        <v>1.0179</v>
      </c>
      <c r="R372" s="430">
        <v>0</v>
      </c>
      <c r="S372" s="430">
        <v>0</v>
      </c>
      <c r="T372" s="431">
        <v>0</v>
      </c>
      <c r="U372" s="437">
        <v>0.4</v>
      </c>
      <c r="V372" s="432">
        <f t="shared" si="13"/>
        <v>0.4</v>
      </c>
    </row>
    <row r="373" spans="12:22" ht="15" x14ac:dyDescent="0.25">
      <c r="L373" s="389">
        <f t="shared" si="14"/>
        <v>367</v>
      </c>
      <c r="M373" s="429" t="s">
        <v>1150</v>
      </c>
      <c r="N373" s="430">
        <v>178</v>
      </c>
      <c r="O373" s="429" t="s">
        <v>131</v>
      </c>
      <c r="P373" s="429" t="s">
        <v>1151</v>
      </c>
      <c r="Q373" s="430">
        <v>1.0179</v>
      </c>
      <c r="R373" s="430">
        <v>0</v>
      </c>
      <c r="S373" s="430">
        <v>0</v>
      </c>
      <c r="T373" s="431">
        <v>0</v>
      </c>
      <c r="U373" s="437">
        <v>0.4</v>
      </c>
      <c r="V373" s="432">
        <f t="shared" si="13"/>
        <v>0.4</v>
      </c>
    </row>
    <row r="374" spans="12:22" ht="15" x14ac:dyDescent="0.25">
      <c r="L374" s="389">
        <f t="shared" si="14"/>
        <v>368</v>
      </c>
      <c r="M374" s="429" t="s">
        <v>1152</v>
      </c>
      <c r="N374" s="430">
        <v>234</v>
      </c>
      <c r="O374" s="429" t="s">
        <v>131</v>
      </c>
      <c r="P374" s="429" t="s">
        <v>1153</v>
      </c>
      <c r="Q374" s="430">
        <v>1.0179</v>
      </c>
      <c r="R374" s="430">
        <v>0</v>
      </c>
      <c r="S374" s="430">
        <v>0</v>
      </c>
      <c r="T374" s="431">
        <v>0</v>
      </c>
      <c r="U374" s="437">
        <v>0.4</v>
      </c>
      <c r="V374" s="432">
        <f t="shared" si="13"/>
        <v>0.4</v>
      </c>
    </row>
    <row r="375" spans="12:22" ht="15" x14ac:dyDescent="0.25">
      <c r="L375" s="389">
        <f t="shared" si="14"/>
        <v>369</v>
      </c>
      <c r="M375" s="429" t="s">
        <v>1154</v>
      </c>
      <c r="N375" s="430">
        <v>60</v>
      </c>
      <c r="O375" s="429" t="s">
        <v>131</v>
      </c>
      <c r="P375" s="429" t="s">
        <v>1155</v>
      </c>
      <c r="Q375" s="430">
        <v>1.0179</v>
      </c>
      <c r="R375" s="430">
        <v>0</v>
      </c>
      <c r="S375" s="430">
        <v>0</v>
      </c>
      <c r="T375" s="431">
        <v>0</v>
      </c>
      <c r="U375" s="437">
        <v>0.4</v>
      </c>
      <c r="V375" s="432">
        <f t="shared" si="13"/>
        <v>0.4</v>
      </c>
    </row>
    <row r="376" spans="12:22" ht="15" x14ac:dyDescent="0.25">
      <c r="L376" s="389">
        <f t="shared" si="14"/>
        <v>370</v>
      </c>
      <c r="M376" s="429" t="s">
        <v>732</v>
      </c>
      <c r="N376" s="430">
        <v>300</v>
      </c>
      <c r="O376" s="429" t="s">
        <v>131</v>
      </c>
      <c r="P376" s="429" t="s">
        <v>733</v>
      </c>
      <c r="Q376" s="430">
        <v>1.0179</v>
      </c>
      <c r="R376" s="430">
        <v>0</v>
      </c>
      <c r="S376" s="430">
        <v>0</v>
      </c>
      <c r="T376" s="431">
        <v>0</v>
      </c>
      <c r="U376" s="437">
        <v>1</v>
      </c>
      <c r="V376" s="432" t="str">
        <f t="shared" si="13"/>
        <v>N/A</v>
      </c>
    </row>
    <row r="377" spans="12:22" ht="15" x14ac:dyDescent="0.25">
      <c r="L377" s="389">
        <f t="shared" si="14"/>
        <v>371</v>
      </c>
      <c r="M377" s="429" t="s">
        <v>1156</v>
      </c>
      <c r="N377" s="430">
        <v>200</v>
      </c>
      <c r="O377" s="429" t="s">
        <v>131</v>
      </c>
      <c r="P377" s="429" t="s">
        <v>1157</v>
      </c>
      <c r="Q377" s="430">
        <v>1.0179</v>
      </c>
      <c r="R377" s="430">
        <v>0</v>
      </c>
      <c r="S377" s="430">
        <v>0</v>
      </c>
      <c r="T377" s="431">
        <v>0</v>
      </c>
      <c r="U377" s="437">
        <v>0.4</v>
      </c>
      <c r="V377" s="432">
        <f t="shared" si="13"/>
        <v>0.4</v>
      </c>
    </row>
    <row r="378" spans="12:22" ht="15" x14ac:dyDescent="0.25">
      <c r="L378" s="389">
        <f t="shared" si="14"/>
        <v>372</v>
      </c>
      <c r="M378" s="429" t="s">
        <v>1158</v>
      </c>
      <c r="N378" s="430">
        <v>182</v>
      </c>
      <c r="O378" s="429" t="s">
        <v>131</v>
      </c>
      <c r="P378" s="429" t="s">
        <v>1159</v>
      </c>
      <c r="Q378" s="430">
        <v>1.0179</v>
      </c>
      <c r="R378" s="430">
        <v>0</v>
      </c>
      <c r="S378" s="430">
        <v>0</v>
      </c>
      <c r="T378" s="431">
        <v>0</v>
      </c>
      <c r="U378" s="437">
        <v>0.4</v>
      </c>
      <c r="V378" s="432">
        <f t="shared" si="13"/>
        <v>0.4</v>
      </c>
    </row>
    <row r="379" spans="12:22" ht="15" x14ac:dyDescent="0.25">
      <c r="L379" s="389">
        <f t="shared" si="14"/>
        <v>373</v>
      </c>
      <c r="M379" s="429" t="s">
        <v>1160</v>
      </c>
      <c r="N379" s="430">
        <v>168</v>
      </c>
      <c r="O379" s="429" t="s">
        <v>131</v>
      </c>
      <c r="P379" s="429" t="s">
        <v>1161</v>
      </c>
      <c r="Q379" s="430">
        <v>1.0179</v>
      </c>
      <c r="R379" s="430">
        <v>0</v>
      </c>
      <c r="S379" s="430">
        <v>0</v>
      </c>
      <c r="T379" s="431">
        <v>0</v>
      </c>
      <c r="U379" s="437">
        <v>0.4</v>
      </c>
      <c r="V379" s="432">
        <f t="shared" si="13"/>
        <v>0.4</v>
      </c>
    </row>
    <row r="380" spans="12:22" ht="15" x14ac:dyDescent="0.25">
      <c r="L380" s="389">
        <f t="shared" si="14"/>
        <v>374</v>
      </c>
      <c r="M380" s="429" t="s">
        <v>1162</v>
      </c>
      <c r="N380" s="430">
        <v>270</v>
      </c>
      <c r="O380" s="429" t="s">
        <v>131</v>
      </c>
      <c r="P380" s="429" t="s">
        <v>1163</v>
      </c>
      <c r="Q380" s="430">
        <v>1.0179</v>
      </c>
      <c r="R380" s="430">
        <v>0</v>
      </c>
      <c r="S380" s="430">
        <v>0</v>
      </c>
      <c r="T380" s="431">
        <v>0</v>
      </c>
      <c r="U380" s="437">
        <v>0.4</v>
      </c>
      <c r="V380" s="432">
        <f t="shared" si="13"/>
        <v>0.4</v>
      </c>
    </row>
    <row r="381" spans="12:22" ht="15" x14ac:dyDescent="0.25">
      <c r="L381" s="389">
        <f t="shared" si="14"/>
        <v>375</v>
      </c>
      <c r="M381" s="429" t="s">
        <v>1164</v>
      </c>
      <c r="N381" s="430">
        <v>96</v>
      </c>
      <c r="O381" s="429" t="s">
        <v>131</v>
      </c>
      <c r="P381" s="429" t="s">
        <v>1165</v>
      </c>
      <c r="Q381" s="430">
        <v>1.0179</v>
      </c>
      <c r="R381" s="430">
        <v>0</v>
      </c>
      <c r="S381" s="430">
        <v>0</v>
      </c>
      <c r="T381" s="431">
        <v>0</v>
      </c>
      <c r="U381" s="437">
        <v>0.4</v>
      </c>
      <c r="V381" s="432">
        <f t="shared" si="13"/>
        <v>0.4</v>
      </c>
    </row>
    <row r="382" spans="12:22" ht="15" x14ac:dyDescent="0.25">
      <c r="L382" s="389">
        <f t="shared" si="14"/>
        <v>376</v>
      </c>
      <c r="M382" s="429" t="s">
        <v>1166</v>
      </c>
      <c r="N382" s="430">
        <v>170</v>
      </c>
      <c r="O382" s="429" t="s">
        <v>131</v>
      </c>
      <c r="P382" s="429" t="s">
        <v>1167</v>
      </c>
      <c r="Q382" s="430">
        <v>1.0179</v>
      </c>
      <c r="R382" s="430">
        <v>0</v>
      </c>
      <c r="S382" s="430">
        <v>0</v>
      </c>
      <c r="T382" s="431">
        <v>0</v>
      </c>
      <c r="U382" s="437">
        <v>0.4</v>
      </c>
      <c r="V382" s="432">
        <f t="shared" si="13"/>
        <v>0.4</v>
      </c>
    </row>
    <row r="383" spans="12:22" ht="15" x14ac:dyDescent="0.25">
      <c r="L383" s="389">
        <f t="shared" si="14"/>
        <v>377</v>
      </c>
      <c r="M383" s="429" t="s">
        <v>1168</v>
      </c>
      <c r="N383" s="430">
        <v>92</v>
      </c>
      <c r="O383" s="429" t="s">
        <v>131</v>
      </c>
      <c r="P383" s="429" t="s">
        <v>1169</v>
      </c>
      <c r="Q383" s="430">
        <v>1.0179</v>
      </c>
      <c r="R383" s="430">
        <v>0</v>
      </c>
      <c r="S383" s="430">
        <v>0</v>
      </c>
      <c r="T383" s="431">
        <v>0.1966</v>
      </c>
      <c r="U383" s="437">
        <v>1</v>
      </c>
      <c r="V383" s="432" t="str">
        <f t="shared" si="13"/>
        <v>N/A</v>
      </c>
    </row>
    <row r="384" spans="12:22" ht="15" x14ac:dyDescent="0.25">
      <c r="L384" s="389">
        <f t="shared" si="14"/>
        <v>378</v>
      </c>
      <c r="M384" s="429" t="s">
        <v>1170</v>
      </c>
      <c r="N384" s="430">
        <v>446</v>
      </c>
      <c r="O384" s="429" t="s">
        <v>131</v>
      </c>
      <c r="P384" s="429" t="s">
        <v>1171</v>
      </c>
      <c r="Q384" s="430">
        <v>1.0179</v>
      </c>
      <c r="R384" s="430">
        <v>0</v>
      </c>
      <c r="S384" s="430">
        <v>0</v>
      </c>
      <c r="T384" s="431">
        <v>0</v>
      </c>
      <c r="U384" s="437">
        <v>0.4</v>
      </c>
      <c r="V384" s="432">
        <f t="shared" si="13"/>
        <v>0.4</v>
      </c>
    </row>
    <row r="385" spans="2:32" ht="15" x14ac:dyDescent="0.25">
      <c r="L385" s="389">
        <f t="shared" si="14"/>
        <v>379</v>
      </c>
      <c r="M385" s="429" t="s">
        <v>1172</v>
      </c>
      <c r="N385" s="430">
        <v>108</v>
      </c>
      <c r="O385" s="429" t="s">
        <v>131</v>
      </c>
      <c r="P385" s="429" t="s">
        <v>1173</v>
      </c>
      <c r="Q385" s="430">
        <v>1.0179</v>
      </c>
      <c r="R385" s="430">
        <v>0</v>
      </c>
      <c r="S385" s="430">
        <v>0</v>
      </c>
      <c r="T385" s="431">
        <v>0</v>
      </c>
      <c r="U385" s="437">
        <v>0.4</v>
      </c>
      <c r="V385" s="432">
        <f t="shared" si="13"/>
        <v>0.4</v>
      </c>
    </row>
    <row r="386" spans="2:32" ht="15" x14ac:dyDescent="0.25">
      <c r="L386" s="389">
        <f t="shared" si="14"/>
        <v>380</v>
      </c>
      <c r="M386" s="429" t="s">
        <v>380</v>
      </c>
      <c r="N386" s="430">
        <v>678</v>
      </c>
      <c r="O386" s="429" t="s">
        <v>131</v>
      </c>
      <c r="P386" s="429" t="s">
        <v>271</v>
      </c>
      <c r="Q386" s="430">
        <v>1.0179</v>
      </c>
      <c r="R386" s="430">
        <v>0</v>
      </c>
      <c r="S386" s="430">
        <v>0</v>
      </c>
      <c r="T386" s="431">
        <v>0</v>
      </c>
      <c r="U386" s="437">
        <v>1</v>
      </c>
      <c r="V386" s="432" t="str">
        <f t="shared" si="13"/>
        <v>N/A</v>
      </c>
    </row>
    <row r="387" spans="2:32" ht="15" x14ac:dyDescent="0.25">
      <c r="L387" s="389">
        <f t="shared" si="14"/>
        <v>381</v>
      </c>
      <c r="M387" s="429" t="s">
        <v>1174</v>
      </c>
      <c r="N387" s="430">
        <v>52</v>
      </c>
      <c r="O387" s="429" t="s">
        <v>131</v>
      </c>
      <c r="P387" s="429" t="s">
        <v>1175</v>
      </c>
      <c r="Q387" s="430">
        <v>1.0179</v>
      </c>
      <c r="R387" s="430">
        <v>0</v>
      </c>
      <c r="S387" s="430">
        <v>0</v>
      </c>
      <c r="T387" s="431">
        <v>0</v>
      </c>
      <c r="U387" s="437">
        <v>0.4</v>
      </c>
      <c r="V387" s="432">
        <f t="shared" ref="V387:V450" si="15">IF(U387=1,"N/A",U387)</f>
        <v>0.4</v>
      </c>
    </row>
    <row r="388" spans="2:32" ht="15" x14ac:dyDescent="0.25">
      <c r="L388" s="389">
        <f t="shared" si="14"/>
        <v>382</v>
      </c>
      <c r="M388" s="429" t="s">
        <v>1176</v>
      </c>
      <c r="N388" s="430">
        <v>552</v>
      </c>
      <c r="O388" s="429" t="s">
        <v>131</v>
      </c>
      <c r="P388" s="429" t="s">
        <v>1177</v>
      </c>
      <c r="Q388" s="430">
        <v>1.0179</v>
      </c>
      <c r="R388" s="430">
        <v>0</v>
      </c>
      <c r="S388" s="430">
        <v>0</v>
      </c>
      <c r="T388" s="431">
        <v>0.28189999999999998</v>
      </c>
      <c r="U388" s="437">
        <v>0.4</v>
      </c>
      <c r="V388" s="432">
        <f t="shared" si="15"/>
        <v>0.4</v>
      </c>
    </row>
    <row r="389" spans="2:32" ht="15" x14ac:dyDescent="0.25">
      <c r="L389" s="389">
        <f t="shared" si="14"/>
        <v>383</v>
      </c>
      <c r="M389" s="429" t="s">
        <v>1178</v>
      </c>
      <c r="N389" s="430">
        <v>116</v>
      </c>
      <c r="O389" s="429" t="s">
        <v>131</v>
      </c>
      <c r="P389" s="429" t="s">
        <v>1179</v>
      </c>
      <c r="Q389" s="430">
        <v>1.0179</v>
      </c>
      <c r="R389" s="430">
        <v>0</v>
      </c>
      <c r="S389" s="430">
        <v>0</v>
      </c>
      <c r="T389" s="431">
        <v>0</v>
      </c>
      <c r="U389" s="437">
        <v>0.4</v>
      </c>
      <c r="V389" s="432">
        <f t="shared" si="15"/>
        <v>0.4</v>
      </c>
    </row>
    <row r="390" spans="2:32" s="248" customFormat="1" ht="15" x14ac:dyDescent="0.25">
      <c r="B390" s="204"/>
      <c r="C390" s="204"/>
      <c r="D390" s="204"/>
      <c r="E390" s="204"/>
      <c r="F390" s="204"/>
      <c r="G390" s="204"/>
      <c r="H390" s="204"/>
      <c r="I390" s="204"/>
      <c r="J390" s="204"/>
      <c r="K390" s="385"/>
      <c r="L390" s="389">
        <f t="shared" si="14"/>
        <v>384</v>
      </c>
      <c r="M390" s="429" t="s">
        <v>381</v>
      </c>
      <c r="N390" s="430">
        <v>40</v>
      </c>
      <c r="O390" s="429" t="s">
        <v>131</v>
      </c>
      <c r="P390" s="429" t="s">
        <v>516</v>
      </c>
      <c r="Q390" s="430">
        <v>1.0179</v>
      </c>
      <c r="R390" s="430">
        <v>0</v>
      </c>
      <c r="S390" s="430">
        <v>0</v>
      </c>
      <c r="T390" s="431">
        <v>0.43990000000000001</v>
      </c>
      <c r="U390" s="437">
        <v>1</v>
      </c>
      <c r="V390" s="432" t="str">
        <f t="shared" si="15"/>
        <v>N/A</v>
      </c>
      <c r="W390" s="204"/>
      <c r="X390" s="204"/>
      <c r="Y390" s="204"/>
      <c r="Z390" s="204"/>
      <c r="AA390" s="204"/>
      <c r="AB390" s="204"/>
      <c r="AC390" s="204"/>
      <c r="AD390" s="204"/>
      <c r="AE390" s="204"/>
      <c r="AF390" s="204"/>
    </row>
    <row r="391" spans="2:32" ht="15" x14ac:dyDescent="0.25">
      <c r="L391" s="389">
        <f t="shared" si="14"/>
        <v>385</v>
      </c>
      <c r="M391" s="429" t="s">
        <v>1180</v>
      </c>
      <c r="N391" s="430">
        <v>968</v>
      </c>
      <c r="O391" s="429" t="s">
        <v>131</v>
      </c>
      <c r="P391" s="429" t="s">
        <v>1181</v>
      </c>
      <c r="Q391" s="430">
        <v>1.0179</v>
      </c>
      <c r="R391" s="430">
        <v>0</v>
      </c>
      <c r="S391" s="430">
        <v>0</v>
      </c>
      <c r="T391" s="431">
        <v>0</v>
      </c>
      <c r="U391" s="437">
        <v>0.4</v>
      </c>
      <c r="V391" s="432">
        <f t="shared" si="15"/>
        <v>0.4</v>
      </c>
    </row>
    <row r="392" spans="2:32" ht="15" x14ac:dyDescent="0.25">
      <c r="L392" s="389">
        <f t="shared" si="14"/>
        <v>386</v>
      </c>
      <c r="M392" s="429" t="s">
        <v>1182</v>
      </c>
      <c r="N392" s="430">
        <v>288</v>
      </c>
      <c r="O392" s="429" t="s">
        <v>131</v>
      </c>
      <c r="P392" s="429" t="s">
        <v>1183</v>
      </c>
      <c r="Q392" s="430">
        <v>1.0179</v>
      </c>
      <c r="R392" s="430">
        <v>0</v>
      </c>
      <c r="S392" s="430">
        <v>0</v>
      </c>
      <c r="T392" s="431">
        <v>0</v>
      </c>
      <c r="U392" s="437">
        <v>0.4</v>
      </c>
      <c r="V392" s="432">
        <f t="shared" si="15"/>
        <v>0.4</v>
      </c>
    </row>
    <row r="393" spans="2:32" ht="15" x14ac:dyDescent="0.25">
      <c r="L393" s="389">
        <f t="shared" si="14"/>
        <v>387</v>
      </c>
      <c r="M393" s="429" t="s">
        <v>1184</v>
      </c>
      <c r="N393" s="430">
        <v>608</v>
      </c>
      <c r="O393" s="429" t="s">
        <v>131</v>
      </c>
      <c r="P393" s="429" t="s">
        <v>1185</v>
      </c>
      <c r="Q393" s="430">
        <v>1.0179</v>
      </c>
      <c r="R393" s="430">
        <v>0</v>
      </c>
      <c r="S393" s="430">
        <v>0</v>
      </c>
      <c r="T393" s="431">
        <v>0</v>
      </c>
      <c r="U393" s="437">
        <v>0.4</v>
      </c>
      <c r="V393" s="432">
        <f t="shared" si="15"/>
        <v>0.4</v>
      </c>
    </row>
    <row r="394" spans="2:32" s="248" customFormat="1" ht="15" x14ac:dyDescent="0.25">
      <c r="B394" s="204"/>
      <c r="C394" s="204"/>
      <c r="D394" s="204"/>
      <c r="E394" s="204"/>
      <c r="F394" s="204"/>
      <c r="G394" s="204"/>
      <c r="H394" s="204"/>
      <c r="I394" s="204"/>
      <c r="J394" s="204"/>
      <c r="K394" s="385"/>
      <c r="L394" s="389">
        <f t="shared" si="14"/>
        <v>388</v>
      </c>
      <c r="M394" s="429" t="s">
        <v>1186</v>
      </c>
      <c r="N394" s="430">
        <v>56</v>
      </c>
      <c r="O394" s="429" t="s">
        <v>131</v>
      </c>
      <c r="P394" s="429" t="s">
        <v>1187</v>
      </c>
      <c r="Q394" s="430">
        <v>1.0179</v>
      </c>
      <c r="R394" s="430">
        <v>0</v>
      </c>
      <c r="S394" s="430">
        <v>0</v>
      </c>
      <c r="T394" s="431">
        <v>0</v>
      </c>
      <c r="U394" s="437">
        <v>0.4</v>
      </c>
      <c r="V394" s="432">
        <f t="shared" si="15"/>
        <v>0.4</v>
      </c>
      <c r="W394" s="204"/>
      <c r="X394" s="204"/>
      <c r="Y394" s="204"/>
      <c r="Z394" s="204"/>
      <c r="AA394" s="204"/>
      <c r="AB394" s="204"/>
      <c r="AC394" s="204"/>
      <c r="AD394" s="204"/>
      <c r="AE394" s="204"/>
      <c r="AF394" s="204"/>
    </row>
    <row r="395" spans="2:32" s="248" customFormat="1" ht="15" x14ac:dyDescent="0.25">
      <c r="B395" s="204"/>
      <c r="C395" s="204"/>
      <c r="D395" s="204"/>
      <c r="E395" s="204"/>
      <c r="F395" s="204"/>
      <c r="G395" s="204"/>
      <c r="H395" s="204"/>
      <c r="I395" s="204"/>
      <c r="J395" s="204"/>
      <c r="K395" s="385"/>
      <c r="L395" s="389">
        <f t="shared" si="14"/>
        <v>389</v>
      </c>
      <c r="M395" s="429" t="s">
        <v>1188</v>
      </c>
      <c r="N395" s="430">
        <v>98</v>
      </c>
      <c r="O395" s="429" t="s">
        <v>131</v>
      </c>
      <c r="P395" s="429" t="s">
        <v>1189</v>
      </c>
      <c r="Q395" s="430">
        <v>1.0179</v>
      </c>
      <c r="R395" s="430">
        <v>0</v>
      </c>
      <c r="S395" s="430">
        <v>0</v>
      </c>
      <c r="T395" s="431">
        <v>0.1183</v>
      </c>
      <c r="U395" s="437">
        <v>0.4</v>
      </c>
      <c r="V395" s="432">
        <f t="shared" si="15"/>
        <v>0.4</v>
      </c>
      <c r="W395" s="204"/>
      <c r="X395" s="204"/>
      <c r="Y395" s="204"/>
      <c r="Z395" s="204"/>
      <c r="AA395" s="204"/>
      <c r="AB395" s="204"/>
      <c r="AC395" s="204"/>
      <c r="AD395" s="204"/>
      <c r="AE395" s="204"/>
      <c r="AF395" s="204"/>
    </row>
    <row r="396" spans="2:32" ht="15" x14ac:dyDescent="0.25">
      <c r="L396" s="389">
        <f t="shared" si="14"/>
        <v>390</v>
      </c>
      <c r="M396" s="429" t="s">
        <v>1190</v>
      </c>
      <c r="N396" s="430">
        <v>430</v>
      </c>
      <c r="O396" s="429" t="s">
        <v>131</v>
      </c>
      <c r="P396" s="429" t="s">
        <v>1191</v>
      </c>
      <c r="Q396" s="430">
        <v>1.0179</v>
      </c>
      <c r="R396" s="430">
        <v>0</v>
      </c>
      <c r="S396" s="430">
        <v>0</v>
      </c>
      <c r="T396" s="431">
        <v>0</v>
      </c>
      <c r="U396" s="437">
        <v>0.4</v>
      </c>
      <c r="V396" s="432">
        <f t="shared" si="15"/>
        <v>0.4</v>
      </c>
    </row>
    <row r="397" spans="2:32" ht="15" x14ac:dyDescent="0.25">
      <c r="L397" s="389">
        <f t="shared" si="14"/>
        <v>391</v>
      </c>
      <c r="M397" s="429" t="s">
        <v>1192</v>
      </c>
      <c r="N397" s="430">
        <v>370</v>
      </c>
      <c r="O397" s="429" t="s">
        <v>131</v>
      </c>
      <c r="P397" s="429" t="s">
        <v>1193</v>
      </c>
      <c r="Q397" s="430">
        <v>1.0179</v>
      </c>
      <c r="R397" s="430">
        <v>0</v>
      </c>
      <c r="S397" s="430">
        <v>0</v>
      </c>
      <c r="T397" s="431">
        <v>0</v>
      </c>
      <c r="U397" s="437">
        <v>0.4</v>
      </c>
      <c r="V397" s="432">
        <f t="shared" si="15"/>
        <v>0.4</v>
      </c>
    </row>
    <row r="398" spans="2:32" ht="15" x14ac:dyDescent="0.25">
      <c r="L398" s="389">
        <f t="shared" si="14"/>
        <v>392</v>
      </c>
      <c r="M398" s="429" t="s">
        <v>1194</v>
      </c>
      <c r="N398" s="430">
        <v>442</v>
      </c>
      <c r="O398" s="429" t="s">
        <v>131</v>
      </c>
      <c r="P398" s="429" t="s">
        <v>1195</v>
      </c>
      <c r="Q398" s="430">
        <v>1.0179</v>
      </c>
      <c r="R398" s="430">
        <v>0</v>
      </c>
      <c r="S398" s="430">
        <v>0</v>
      </c>
      <c r="T398" s="431">
        <v>0</v>
      </c>
      <c r="U398" s="437">
        <v>0.4</v>
      </c>
      <c r="V398" s="432">
        <f t="shared" si="15"/>
        <v>0.4</v>
      </c>
    </row>
    <row r="399" spans="2:32" ht="15" x14ac:dyDescent="0.25">
      <c r="L399" s="389">
        <f t="shared" si="14"/>
        <v>393</v>
      </c>
      <c r="M399" s="429" t="s">
        <v>1196</v>
      </c>
      <c r="N399" s="430">
        <v>436</v>
      </c>
      <c r="O399" s="429" t="s">
        <v>131</v>
      </c>
      <c r="P399" s="429" t="s">
        <v>656</v>
      </c>
      <c r="Q399" s="430">
        <v>1.0179</v>
      </c>
      <c r="R399" s="430">
        <v>0</v>
      </c>
      <c r="S399" s="430">
        <v>0</v>
      </c>
      <c r="T399" s="431">
        <v>0</v>
      </c>
      <c r="U399" s="437">
        <v>0.4</v>
      </c>
      <c r="V399" s="432">
        <f t="shared" si="15"/>
        <v>0.4</v>
      </c>
    </row>
    <row r="400" spans="2:32" ht="15" x14ac:dyDescent="0.25">
      <c r="L400" s="389">
        <f t="shared" si="14"/>
        <v>394</v>
      </c>
      <c r="M400" s="429" t="s">
        <v>382</v>
      </c>
      <c r="N400" s="430">
        <v>124</v>
      </c>
      <c r="O400" s="429" t="s">
        <v>131</v>
      </c>
      <c r="P400" s="429" t="s">
        <v>517</v>
      </c>
      <c r="Q400" s="430">
        <v>1.0179</v>
      </c>
      <c r="R400" s="430">
        <v>0</v>
      </c>
      <c r="S400" s="430">
        <v>0</v>
      </c>
      <c r="T400" s="431">
        <v>0.44969999999999999</v>
      </c>
      <c r="U400" s="437">
        <v>1</v>
      </c>
      <c r="V400" s="432" t="str">
        <f t="shared" si="15"/>
        <v>N/A</v>
      </c>
    </row>
    <row r="401" spans="2:32" ht="15" x14ac:dyDescent="0.25">
      <c r="L401" s="389">
        <f t="shared" si="14"/>
        <v>395</v>
      </c>
      <c r="M401" s="429" t="s">
        <v>383</v>
      </c>
      <c r="N401" s="430">
        <v>442</v>
      </c>
      <c r="O401" s="429" t="s">
        <v>132</v>
      </c>
      <c r="P401" s="429" t="s">
        <v>518</v>
      </c>
      <c r="Q401" s="430">
        <v>0.96779999999999999</v>
      </c>
      <c r="R401" s="430">
        <v>0</v>
      </c>
      <c r="S401" s="430">
        <v>0</v>
      </c>
      <c r="T401" s="431">
        <v>0.25700000000000001</v>
      </c>
      <c r="U401" s="437">
        <v>1</v>
      </c>
      <c r="V401" s="432" t="str">
        <f t="shared" si="15"/>
        <v>N/A</v>
      </c>
    </row>
    <row r="402" spans="2:32" s="248" customFormat="1" ht="15" x14ac:dyDescent="0.25">
      <c r="B402" s="204"/>
      <c r="C402" s="204"/>
      <c r="D402" s="204"/>
      <c r="E402" s="204"/>
      <c r="F402" s="204"/>
      <c r="G402" s="204"/>
      <c r="H402" s="204"/>
      <c r="I402" s="204"/>
      <c r="J402" s="204"/>
      <c r="K402" s="385"/>
      <c r="L402" s="389">
        <f t="shared" si="14"/>
        <v>396</v>
      </c>
      <c r="M402" s="429" t="s">
        <v>1197</v>
      </c>
      <c r="N402" s="430">
        <v>6</v>
      </c>
      <c r="O402" s="429" t="s">
        <v>132</v>
      </c>
      <c r="P402" s="429" t="s">
        <v>1198</v>
      </c>
      <c r="Q402" s="430">
        <v>0.96779999999999999</v>
      </c>
      <c r="R402" s="430">
        <v>0</v>
      </c>
      <c r="S402" s="430">
        <v>0</v>
      </c>
      <c r="T402" s="431">
        <v>0</v>
      </c>
      <c r="U402" s="437">
        <v>0.4</v>
      </c>
      <c r="V402" s="432">
        <f t="shared" si="15"/>
        <v>0.4</v>
      </c>
      <c r="W402" s="204"/>
      <c r="X402" s="204"/>
      <c r="Y402" s="204"/>
      <c r="Z402" s="204"/>
      <c r="AA402" s="204"/>
      <c r="AB402" s="204"/>
      <c r="AC402" s="204"/>
      <c r="AD402" s="204"/>
      <c r="AE402" s="204"/>
      <c r="AF402" s="204"/>
    </row>
    <row r="403" spans="2:32" ht="15" x14ac:dyDescent="0.25">
      <c r="L403" s="389">
        <f t="shared" si="14"/>
        <v>397</v>
      </c>
      <c r="M403" s="429" t="s">
        <v>1199</v>
      </c>
      <c r="N403" s="430">
        <v>6</v>
      </c>
      <c r="O403" s="429" t="s">
        <v>132</v>
      </c>
      <c r="P403" s="429" t="s">
        <v>1200</v>
      </c>
      <c r="Q403" s="430">
        <v>0.96779999999999999</v>
      </c>
      <c r="R403" s="430">
        <v>0</v>
      </c>
      <c r="S403" s="430">
        <v>0</v>
      </c>
      <c r="T403" s="431">
        <v>0</v>
      </c>
      <c r="U403" s="437">
        <v>0.4</v>
      </c>
      <c r="V403" s="432">
        <f t="shared" si="15"/>
        <v>0.4</v>
      </c>
    </row>
    <row r="404" spans="2:32" ht="15" x14ac:dyDescent="0.25">
      <c r="L404" s="389">
        <f t="shared" si="14"/>
        <v>398</v>
      </c>
      <c r="M404" s="429" t="s">
        <v>384</v>
      </c>
      <c r="N404" s="430">
        <v>472</v>
      </c>
      <c r="O404" s="429" t="s">
        <v>132</v>
      </c>
      <c r="P404" s="429" t="s">
        <v>269</v>
      </c>
      <c r="Q404" s="430">
        <v>0.96779999999999999</v>
      </c>
      <c r="R404" s="430">
        <v>0</v>
      </c>
      <c r="S404" s="430">
        <v>0</v>
      </c>
      <c r="T404" s="431">
        <v>0</v>
      </c>
      <c r="U404" s="437">
        <v>1</v>
      </c>
      <c r="V404" s="432" t="str">
        <f t="shared" si="15"/>
        <v>N/A</v>
      </c>
    </row>
    <row r="405" spans="2:32" ht="15" x14ac:dyDescent="0.25">
      <c r="L405" s="389">
        <f t="shared" si="14"/>
        <v>399</v>
      </c>
      <c r="M405" s="429" t="s">
        <v>385</v>
      </c>
      <c r="N405" s="430">
        <v>934</v>
      </c>
      <c r="O405" s="429" t="s">
        <v>132</v>
      </c>
      <c r="P405" s="429" t="s">
        <v>519</v>
      </c>
      <c r="Q405" s="430">
        <v>0.96779999999999999</v>
      </c>
      <c r="R405" s="430">
        <v>0</v>
      </c>
      <c r="S405" s="430">
        <v>0</v>
      </c>
      <c r="T405" s="431">
        <v>0</v>
      </c>
      <c r="U405" s="437">
        <v>1</v>
      </c>
      <c r="V405" s="432" t="str">
        <f t="shared" si="15"/>
        <v>N/A</v>
      </c>
    </row>
    <row r="406" spans="2:32" ht="15" x14ac:dyDescent="0.25">
      <c r="L406" s="389">
        <f t="shared" si="14"/>
        <v>400</v>
      </c>
      <c r="M406" s="429" t="s">
        <v>734</v>
      </c>
      <c r="N406" s="430">
        <v>22</v>
      </c>
      <c r="O406" s="429" t="s">
        <v>132</v>
      </c>
      <c r="P406" s="429" t="s">
        <v>735</v>
      </c>
      <c r="Q406" s="430">
        <v>0.96779999999999999</v>
      </c>
      <c r="R406" s="430">
        <v>0</v>
      </c>
      <c r="S406" s="430">
        <v>0</v>
      </c>
      <c r="T406" s="431">
        <v>8.9999999999999993E-3</v>
      </c>
      <c r="U406" s="437">
        <v>1</v>
      </c>
      <c r="V406" s="432" t="str">
        <f t="shared" si="15"/>
        <v>N/A</v>
      </c>
    </row>
    <row r="407" spans="2:32" ht="15" x14ac:dyDescent="0.25">
      <c r="L407" s="389">
        <f t="shared" si="14"/>
        <v>401</v>
      </c>
      <c r="M407" s="429" t="s">
        <v>736</v>
      </c>
      <c r="N407" s="430">
        <v>28</v>
      </c>
      <c r="O407" s="429" t="s">
        <v>132</v>
      </c>
      <c r="P407" s="429" t="s">
        <v>737</v>
      </c>
      <c r="Q407" s="430">
        <v>0.96779999999999999</v>
      </c>
      <c r="R407" s="430">
        <v>0</v>
      </c>
      <c r="S407" s="430">
        <v>0</v>
      </c>
      <c r="T407" s="431">
        <v>0</v>
      </c>
      <c r="U407" s="437">
        <v>1</v>
      </c>
      <c r="V407" s="432" t="str">
        <f t="shared" si="15"/>
        <v>N/A</v>
      </c>
    </row>
    <row r="408" spans="2:32" ht="15" x14ac:dyDescent="0.25">
      <c r="L408" s="389">
        <f t="shared" si="14"/>
        <v>402</v>
      </c>
      <c r="M408" s="429" t="s">
        <v>632</v>
      </c>
      <c r="N408" s="430">
        <v>824</v>
      </c>
      <c r="O408" s="429" t="s">
        <v>132</v>
      </c>
      <c r="P408" s="429" t="s">
        <v>660</v>
      </c>
      <c r="Q408" s="430">
        <v>0.96779999999999999</v>
      </c>
      <c r="R408" s="430">
        <v>0</v>
      </c>
      <c r="S408" s="430">
        <v>0</v>
      </c>
      <c r="T408" s="431">
        <v>0</v>
      </c>
      <c r="U408" s="437">
        <v>1</v>
      </c>
      <c r="V408" s="432" t="str">
        <f t="shared" si="15"/>
        <v>N/A</v>
      </c>
    </row>
    <row r="409" spans="2:32" ht="15" x14ac:dyDescent="0.25">
      <c r="L409" s="389">
        <f t="shared" si="14"/>
        <v>403</v>
      </c>
      <c r="M409" s="429" t="s">
        <v>1201</v>
      </c>
      <c r="N409" s="430">
        <v>454</v>
      </c>
      <c r="O409" s="429" t="s">
        <v>132</v>
      </c>
      <c r="P409" s="429" t="s">
        <v>1202</v>
      </c>
      <c r="Q409" s="430">
        <v>0.96779999999999999</v>
      </c>
      <c r="R409" s="430">
        <v>0</v>
      </c>
      <c r="S409" s="430">
        <v>0</v>
      </c>
      <c r="T409" s="431">
        <v>0</v>
      </c>
      <c r="U409" s="437">
        <v>1</v>
      </c>
      <c r="V409" s="432" t="str">
        <f t="shared" si="15"/>
        <v>N/A</v>
      </c>
    </row>
    <row r="410" spans="2:32" ht="15" x14ac:dyDescent="0.25">
      <c r="L410" s="389">
        <f t="shared" si="14"/>
        <v>404</v>
      </c>
      <c r="M410" s="429" t="s">
        <v>386</v>
      </c>
      <c r="N410" s="430">
        <v>74</v>
      </c>
      <c r="O410" s="429" t="s">
        <v>132</v>
      </c>
      <c r="P410" s="429" t="s">
        <v>520</v>
      </c>
      <c r="Q410" s="430">
        <v>0.96779999999999999</v>
      </c>
      <c r="R410" s="430">
        <v>0</v>
      </c>
      <c r="S410" s="430">
        <v>0</v>
      </c>
      <c r="T410" s="431">
        <v>0.71650000000000003</v>
      </c>
      <c r="U410" s="437">
        <v>1</v>
      </c>
      <c r="V410" s="432" t="str">
        <f t="shared" si="15"/>
        <v>N/A</v>
      </c>
    </row>
    <row r="411" spans="2:32" ht="15" x14ac:dyDescent="0.25">
      <c r="L411" s="389">
        <f t="shared" si="14"/>
        <v>405</v>
      </c>
      <c r="M411" s="429" t="s">
        <v>387</v>
      </c>
      <c r="N411" s="430">
        <v>538</v>
      </c>
      <c r="O411" s="429" t="s">
        <v>132</v>
      </c>
      <c r="P411" s="429" t="s">
        <v>521</v>
      </c>
      <c r="Q411" s="430">
        <v>0.96779999999999999</v>
      </c>
      <c r="R411" s="430">
        <v>0</v>
      </c>
      <c r="S411" s="430">
        <v>0</v>
      </c>
      <c r="T411" s="431">
        <v>0</v>
      </c>
      <c r="U411" s="437">
        <v>1</v>
      </c>
      <c r="V411" s="432" t="str">
        <f t="shared" si="15"/>
        <v>N/A</v>
      </c>
    </row>
    <row r="412" spans="2:32" ht="15" x14ac:dyDescent="0.25">
      <c r="L412" s="389">
        <f t="shared" si="14"/>
        <v>406</v>
      </c>
      <c r="M412" s="429" t="s">
        <v>1203</v>
      </c>
      <c r="N412" s="430">
        <v>16</v>
      </c>
      <c r="O412" s="429" t="s">
        <v>132</v>
      </c>
      <c r="P412" s="429" t="s">
        <v>1204</v>
      </c>
      <c r="Q412" s="430">
        <v>0.96779999999999999</v>
      </c>
      <c r="R412" s="430">
        <v>0</v>
      </c>
      <c r="S412" s="430">
        <v>0</v>
      </c>
      <c r="T412" s="431">
        <v>0</v>
      </c>
      <c r="U412" s="437">
        <v>0.4</v>
      </c>
      <c r="V412" s="432">
        <f t="shared" si="15"/>
        <v>0.4</v>
      </c>
    </row>
    <row r="413" spans="2:32" ht="15" x14ac:dyDescent="0.25">
      <c r="L413" s="389">
        <f t="shared" ref="L413:L476" si="16">L412+1</f>
        <v>407</v>
      </c>
      <c r="M413" s="429" t="s">
        <v>388</v>
      </c>
      <c r="N413" s="430">
        <v>334</v>
      </c>
      <c r="O413" s="429" t="s">
        <v>132</v>
      </c>
      <c r="P413" s="429" t="s">
        <v>522</v>
      </c>
      <c r="Q413" s="430">
        <v>0.96779999999999999</v>
      </c>
      <c r="R413" s="430">
        <v>0</v>
      </c>
      <c r="S413" s="430">
        <v>0</v>
      </c>
      <c r="T413" s="431">
        <v>0.17150000000000001</v>
      </c>
      <c r="U413" s="437">
        <v>1</v>
      </c>
      <c r="V413" s="432" t="str">
        <f t="shared" si="15"/>
        <v>N/A</v>
      </c>
    </row>
    <row r="414" spans="2:32" ht="15" x14ac:dyDescent="0.25">
      <c r="L414" s="389">
        <f t="shared" si="16"/>
        <v>408</v>
      </c>
      <c r="M414" s="429" t="s">
        <v>1205</v>
      </c>
      <c r="N414" s="430">
        <v>40</v>
      </c>
      <c r="O414" s="429" t="s">
        <v>132</v>
      </c>
      <c r="P414" s="429" t="s">
        <v>1206</v>
      </c>
      <c r="Q414" s="430">
        <v>0.96779999999999999</v>
      </c>
      <c r="R414" s="430">
        <v>0</v>
      </c>
      <c r="S414" s="430">
        <v>0</v>
      </c>
      <c r="T414" s="431">
        <v>0</v>
      </c>
      <c r="U414" s="437">
        <v>0.4</v>
      </c>
      <c r="V414" s="432">
        <f t="shared" si="15"/>
        <v>0.4</v>
      </c>
    </row>
    <row r="415" spans="2:32" ht="15" x14ac:dyDescent="0.25">
      <c r="L415" s="389">
        <f t="shared" si="16"/>
        <v>409</v>
      </c>
      <c r="M415" s="429" t="s">
        <v>738</v>
      </c>
      <c r="N415" s="430">
        <v>312</v>
      </c>
      <c r="O415" s="429" t="s">
        <v>132</v>
      </c>
      <c r="P415" s="429" t="s">
        <v>739</v>
      </c>
      <c r="Q415" s="430">
        <v>0.96779999999999999</v>
      </c>
      <c r="R415" s="430">
        <v>0</v>
      </c>
      <c r="S415" s="430">
        <v>0</v>
      </c>
      <c r="T415" s="431">
        <v>0</v>
      </c>
      <c r="U415" s="437">
        <v>1</v>
      </c>
      <c r="V415" s="432" t="str">
        <f t="shared" si="15"/>
        <v>N/A</v>
      </c>
    </row>
    <row r="416" spans="2:32" ht="15" x14ac:dyDescent="0.25">
      <c r="L416" s="389">
        <f t="shared" si="16"/>
        <v>410</v>
      </c>
      <c r="M416" s="429" t="s">
        <v>631</v>
      </c>
      <c r="N416" s="430">
        <v>34</v>
      </c>
      <c r="O416" s="429" t="s">
        <v>132</v>
      </c>
      <c r="P416" s="429" t="s">
        <v>661</v>
      </c>
      <c r="Q416" s="430">
        <v>0.96779999999999999</v>
      </c>
      <c r="R416" s="430">
        <v>0</v>
      </c>
      <c r="S416" s="430">
        <v>0</v>
      </c>
      <c r="T416" s="431">
        <v>0.1123</v>
      </c>
      <c r="U416" s="437">
        <v>1</v>
      </c>
      <c r="V416" s="432" t="str">
        <f t="shared" si="15"/>
        <v>N/A</v>
      </c>
    </row>
    <row r="417" spans="12:22" ht="15" x14ac:dyDescent="0.25">
      <c r="L417" s="389">
        <f t="shared" si="16"/>
        <v>411</v>
      </c>
      <c r="M417" s="429" t="s">
        <v>389</v>
      </c>
      <c r="N417" s="430">
        <v>116</v>
      </c>
      <c r="O417" s="429" t="s">
        <v>132</v>
      </c>
      <c r="P417" s="429" t="s">
        <v>511</v>
      </c>
      <c r="Q417" s="430">
        <v>0.96779999999999999</v>
      </c>
      <c r="R417" s="430">
        <v>0</v>
      </c>
      <c r="S417" s="430">
        <v>0</v>
      </c>
      <c r="T417" s="431">
        <v>0</v>
      </c>
      <c r="U417" s="437">
        <v>1</v>
      </c>
      <c r="V417" s="432" t="str">
        <f t="shared" si="15"/>
        <v>N/A</v>
      </c>
    </row>
    <row r="418" spans="12:22" ht="15" x14ac:dyDescent="0.25">
      <c r="L418" s="389">
        <f t="shared" si="16"/>
        <v>412</v>
      </c>
      <c r="M418" s="429" t="s">
        <v>740</v>
      </c>
      <c r="N418" s="430">
        <v>132</v>
      </c>
      <c r="O418" s="429" t="s">
        <v>132</v>
      </c>
      <c r="P418" s="429" t="s">
        <v>741</v>
      </c>
      <c r="Q418" s="430">
        <v>0.96779999999999999</v>
      </c>
      <c r="R418" s="430">
        <v>0</v>
      </c>
      <c r="S418" s="430">
        <v>0</v>
      </c>
      <c r="T418" s="431">
        <v>0.16289999999999999</v>
      </c>
      <c r="U418" s="437">
        <v>1</v>
      </c>
      <c r="V418" s="432" t="str">
        <f t="shared" si="15"/>
        <v>N/A</v>
      </c>
    </row>
    <row r="419" spans="12:22" ht="15" x14ac:dyDescent="0.25">
      <c r="L419" s="389">
        <f t="shared" si="16"/>
        <v>413</v>
      </c>
      <c r="M419" s="429" t="s">
        <v>1391</v>
      </c>
      <c r="N419" s="430">
        <v>0</v>
      </c>
      <c r="O419" s="429" t="s">
        <v>132</v>
      </c>
      <c r="P419" s="429" t="s">
        <v>1392</v>
      </c>
      <c r="Q419" s="430">
        <v>0.96779999999999999</v>
      </c>
      <c r="R419" s="430">
        <v>0</v>
      </c>
      <c r="S419" s="430">
        <v>0</v>
      </c>
      <c r="T419" s="431">
        <v>0</v>
      </c>
      <c r="U419" s="437">
        <v>0.4</v>
      </c>
      <c r="V419" s="432">
        <f t="shared" si="15"/>
        <v>0.4</v>
      </c>
    </row>
    <row r="420" spans="12:22" ht="15" x14ac:dyDescent="0.25">
      <c r="L420" s="389">
        <f t="shared" si="16"/>
        <v>414</v>
      </c>
      <c r="M420" s="429" t="s">
        <v>1207</v>
      </c>
      <c r="N420" s="430">
        <v>62</v>
      </c>
      <c r="O420" s="429" t="s">
        <v>132</v>
      </c>
      <c r="P420" s="429" t="s">
        <v>1208</v>
      </c>
      <c r="Q420" s="430">
        <v>0.96779999999999999</v>
      </c>
      <c r="R420" s="430">
        <v>0</v>
      </c>
      <c r="S420" s="430">
        <v>0</v>
      </c>
      <c r="T420" s="431">
        <v>0</v>
      </c>
      <c r="U420" s="437">
        <v>0.4</v>
      </c>
      <c r="V420" s="432">
        <f t="shared" si="15"/>
        <v>0.4</v>
      </c>
    </row>
    <row r="421" spans="12:22" ht="15" x14ac:dyDescent="0.25">
      <c r="L421" s="389">
        <f t="shared" si="16"/>
        <v>415</v>
      </c>
      <c r="M421" s="429" t="s">
        <v>1209</v>
      </c>
      <c r="N421" s="430">
        <v>316</v>
      </c>
      <c r="O421" s="429" t="s">
        <v>132</v>
      </c>
      <c r="P421" s="429" t="s">
        <v>1210</v>
      </c>
      <c r="Q421" s="430">
        <v>0.96779999999999999</v>
      </c>
      <c r="R421" s="430">
        <v>0</v>
      </c>
      <c r="S421" s="430">
        <v>0</v>
      </c>
      <c r="T421" s="431">
        <v>0</v>
      </c>
      <c r="U421" s="437">
        <v>1</v>
      </c>
      <c r="V421" s="432" t="str">
        <f t="shared" si="15"/>
        <v>N/A</v>
      </c>
    </row>
    <row r="422" spans="12:22" ht="15" x14ac:dyDescent="0.25">
      <c r="L422" s="389">
        <f t="shared" si="16"/>
        <v>416</v>
      </c>
      <c r="M422" s="429" t="s">
        <v>616</v>
      </c>
      <c r="N422" s="430">
        <v>32</v>
      </c>
      <c r="O422" s="429" t="s">
        <v>132</v>
      </c>
      <c r="P422" s="429" t="s">
        <v>617</v>
      </c>
      <c r="Q422" s="430">
        <v>0.96779999999999999</v>
      </c>
      <c r="R422" s="430">
        <v>0</v>
      </c>
      <c r="S422" s="430">
        <v>0</v>
      </c>
      <c r="T422" s="431">
        <v>0</v>
      </c>
      <c r="U422" s="437">
        <v>1</v>
      </c>
      <c r="V422" s="432" t="str">
        <f t="shared" si="15"/>
        <v>N/A</v>
      </c>
    </row>
    <row r="423" spans="12:22" ht="15" x14ac:dyDescent="0.25">
      <c r="L423" s="389">
        <f t="shared" si="16"/>
        <v>417</v>
      </c>
      <c r="M423" s="429" t="s">
        <v>1211</v>
      </c>
      <c r="N423" s="430">
        <v>12</v>
      </c>
      <c r="O423" s="429" t="s">
        <v>132</v>
      </c>
      <c r="P423" s="429" t="s">
        <v>1212</v>
      </c>
      <c r="Q423" s="430">
        <v>0.96779999999999999</v>
      </c>
      <c r="R423" s="430">
        <v>0</v>
      </c>
      <c r="S423" s="430">
        <v>0</v>
      </c>
      <c r="T423" s="431">
        <v>0</v>
      </c>
      <c r="U423" s="437">
        <v>0.4</v>
      </c>
      <c r="V423" s="432">
        <f t="shared" si="15"/>
        <v>0.4</v>
      </c>
    </row>
    <row r="424" spans="12:22" ht="15" x14ac:dyDescent="0.25">
      <c r="L424" s="389">
        <f t="shared" si="16"/>
        <v>418</v>
      </c>
      <c r="M424" s="429" t="s">
        <v>662</v>
      </c>
      <c r="N424" s="430">
        <v>564</v>
      </c>
      <c r="O424" s="429" t="s">
        <v>132</v>
      </c>
      <c r="P424" s="429" t="s">
        <v>663</v>
      </c>
      <c r="Q424" s="430">
        <v>0.96779999999999999</v>
      </c>
      <c r="R424" s="430">
        <v>0</v>
      </c>
      <c r="S424" s="430">
        <v>0</v>
      </c>
      <c r="T424" s="431">
        <v>0</v>
      </c>
      <c r="U424" s="437">
        <v>1</v>
      </c>
      <c r="V424" s="432" t="str">
        <f t="shared" si="15"/>
        <v>N/A</v>
      </c>
    </row>
    <row r="425" spans="12:22" ht="15" x14ac:dyDescent="0.25">
      <c r="L425" s="389">
        <f t="shared" si="16"/>
        <v>419</v>
      </c>
      <c r="M425" s="429" t="s">
        <v>1213</v>
      </c>
      <c r="N425" s="430">
        <v>1694</v>
      </c>
      <c r="O425" s="429" t="s">
        <v>132</v>
      </c>
      <c r="P425" s="429" t="s">
        <v>1214</v>
      </c>
      <c r="Q425" s="430">
        <v>0.96779999999999999</v>
      </c>
      <c r="R425" s="430">
        <v>0</v>
      </c>
      <c r="S425" s="430">
        <v>0</v>
      </c>
      <c r="T425" s="431">
        <v>0</v>
      </c>
      <c r="U425" s="437">
        <v>0.4</v>
      </c>
      <c r="V425" s="432">
        <f t="shared" si="15"/>
        <v>0.4</v>
      </c>
    </row>
    <row r="426" spans="12:22" ht="15" x14ac:dyDescent="0.25">
      <c r="L426" s="389">
        <f t="shared" si="16"/>
        <v>420</v>
      </c>
      <c r="M426" s="429" t="s">
        <v>390</v>
      </c>
      <c r="N426" s="430">
        <v>56</v>
      </c>
      <c r="O426" s="429" t="s">
        <v>132</v>
      </c>
      <c r="P426" s="429" t="s">
        <v>523</v>
      </c>
      <c r="Q426" s="430">
        <v>0.96779999999999999</v>
      </c>
      <c r="R426" s="430">
        <v>0</v>
      </c>
      <c r="S426" s="430">
        <v>0</v>
      </c>
      <c r="T426" s="431">
        <v>0.122</v>
      </c>
      <c r="U426" s="437">
        <v>1</v>
      </c>
      <c r="V426" s="432" t="str">
        <f t="shared" si="15"/>
        <v>N/A</v>
      </c>
    </row>
    <row r="427" spans="12:22" ht="15" x14ac:dyDescent="0.25">
      <c r="L427" s="389">
        <f t="shared" si="16"/>
        <v>421</v>
      </c>
      <c r="M427" s="429" t="s">
        <v>633</v>
      </c>
      <c r="N427" s="430">
        <v>104</v>
      </c>
      <c r="O427" s="429" t="s">
        <v>133</v>
      </c>
      <c r="P427" s="429" t="s">
        <v>664</v>
      </c>
      <c r="Q427" s="430">
        <v>0.98929999999999996</v>
      </c>
      <c r="R427" s="430">
        <v>0</v>
      </c>
      <c r="S427" s="430">
        <v>0</v>
      </c>
      <c r="T427" s="431">
        <v>0</v>
      </c>
      <c r="U427" s="437">
        <v>1</v>
      </c>
      <c r="V427" s="432" t="str">
        <f t="shared" si="15"/>
        <v>N/A</v>
      </c>
    </row>
    <row r="428" spans="12:22" ht="15" x14ac:dyDescent="0.25">
      <c r="L428" s="389">
        <f t="shared" si="16"/>
        <v>422</v>
      </c>
      <c r="M428" s="429" t="s">
        <v>391</v>
      </c>
      <c r="N428" s="430">
        <v>1438</v>
      </c>
      <c r="O428" s="429" t="s">
        <v>133</v>
      </c>
      <c r="P428" s="429" t="s">
        <v>524</v>
      </c>
      <c r="Q428" s="430">
        <v>0.98929999999999996</v>
      </c>
      <c r="R428" s="430">
        <v>0</v>
      </c>
      <c r="S428" s="430">
        <v>0</v>
      </c>
      <c r="T428" s="431">
        <v>0.29189999999999999</v>
      </c>
      <c r="U428" s="437">
        <v>1</v>
      </c>
      <c r="V428" s="432" t="str">
        <f t="shared" si="15"/>
        <v>N/A</v>
      </c>
    </row>
    <row r="429" spans="12:22" ht="15" x14ac:dyDescent="0.25">
      <c r="L429" s="389">
        <f t="shared" si="16"/>
        <v>423</v>
      </c>
      <c r="M429" s="429" t="s">
        <v>392</v>
      </c>
      <c r="N429" s="430">
        <v>166</v>
      </c>
      <c r="O429" s="429" t="s">
        <v>133</v>
      </c>
      <c r="P429" s="429" t="s">
        <v>525</v>
      </c>
      <c r="Q429" s="430">
        <v>0.98929999999999996</v>
      </c>
      <c r="R429" s="430">
        <v>0</v>
      </c>
      <c r="S429" s="430">
        <v>0</v>
      </c>
      <c r="T429" s="431">
        <v>0.5474</v>
      </c>
      <c r="U429" s="437">
        <v>1</v>
      </c>
      <c r="V429" s="432" t="str">
        <f t="shared" si="15"/>
        <v>N/A</v>
      </c>
    </row>
    <row r="430" spans="12:22" ht="15" x14ac:dyDescent="0.25">
      <c r="L430" s="389">
        <f t="shared" si="16"/>
        <v>424</v>
      </c>
      <c r="M430" s="429" t="s">
        <v>1215</v>
      </c>
      <c r="N430" s="430">
        <v>262</v>
      </c>
      <c r="O430" s="429" t="s">
        <v>133</v>
      </c>
      <c r="P430" s="429" t="s">
        <v>1216</v>
      </c>
      <c r="Q430" s="430">
        <v>0.98929999999999996</v>
      </c>
      <c r="R430" s="430">
        <v>0</v>
      </c>
      <c r="S430" s="430">
        <v>0</v>
      </c>
      <c r="T430" s="431">
        <v>0</v>
      </c>
      <c r="U430" s="437">
        <v>0.4</v>
      </c>
      <c r="V430" s="432">
        <f t="shared" si="15"/>
        <v>0.4</v>
      </c>
    </row>
    <row r="431" spans="12:22" ht="15" x14ac:dyDescent="0.25">
      <c r="L431" s="389">
        <f t="shared" si="16"/>
        <v>425</v>
      </c>
      <c r="M431" s="429" t="s">
        <v>590</v>
      </c>
      <c r="N431" s="430">
        <v>4086</v>
      </c>
      <c r="O431" s="429" t="s">
        <v>133</v>
      </c>
      <c r="P431" s="429" t="s">
        <v>591</v>
      </c>
      <c r="Q431" s="430">
        <v>0.98929999999999996</v>
      </c>
      <c r="R431" s="430">
        <v>0</v>
      </c>
      <c r="S431" s="430">
        <v>0</v>
      </c>
      <c r="T431" s="431">
        <v>0.78110000000000002</v>
      </c>
      <c r="U431" s="437">
        <v>1</v>
      </c>
      <c r="V431" s="432" t="str">
        <f t="shared" si="15"/>
        <v>N/A</v>
      </c>
    </row>
    <row r="432" spans="12:22" ht="15" x14ac:dyDescent="0.25">
      <c r="L432" s="389">
        <f t="shared" si="16"/>
        <v>426</v>
      </c>
      <c r="M432" s="429" t="s">
        <v>1217</v>
      </c>
      <c r="N432" s="430">
        <v>192</v>
      </c>
      <c r="O432" s="429" t="s">
        <v>133</v>
      </c>
      <c r="P432" s="429" t="s">
        <v>1218</v>
      </c>
      <c r="Q432" s="430">
        <v>0.98929999999999996</v>
      </c>
      <c r="R432" s="430">
        <v>0</v>
      </c>
      <c r="S432" s="430">
        <v>0</v>
      </c>
      <c r="T432" s="431">
        <v>0</v>
      </c>
      <c r="U432" s="437">
        <v>0.4</v>
      </c>
      <c r="V432" s="432">
        <f t="shared" si="15"/>
        <v>0.4</v>
      </c>
    </row>
    <row r="433" spans="2:32" ht="15" x14ac:dyDescent="0.25">
      <c r="L433" s="389">
        <f t="shared" si="16"/>
        <v>427</v>
      </c>
      <c r="M433" s="429" t="s">
        <v>1219</v>
      </c>
      <c r="N433" s="430">
        <v>110</v>
      </c>
      <c r="O433" s="429" t="s">
        <v>133</v>
      </c>
      <c r="P433" s="429" t="s">
        <v>1220</v>
      </c>
      <c r="Q433" s="430">
        <v>0.98929999999999996</v>
      </c>
      <c r="R433" s="430">
        <v>0</v>
      </c>
      <c r="S433" s="430">
        <v>0</v>
      </c>
      <c r="T433" s="431">
        <v>0</v>
      </c>
      <c r="U433" s="437">
        <v>0.4</v>
      </c>
      <c r="V433" s="432">
        <f t="shared" si="15"/>
        <v>0.4</v>
      </c>
    </row>
    <row r="434" spans="2:32" ht="15" x14ac:dyDescent="0.25">
      <c r="L434" s="389">
        <f t="shared" si="16"/>
        <v>428</v>
      </c>
      <c r="M434" s="429" t="s">
        <v>393</v>
      </c>
      <c r="N434" s="430">
        <v>1416</v>
      </c>
      <c r="O434" s="429" t="s">
        <v>133</v>
      </c>
      <c r="P434" s="429" t="s">
        <v>526</v>
      </c>
      <c r="Q434" s="430">
        <v>0.98929999999999996</v>
      </c>
      <c r="R434" s="430">
        <v>24612529</v>
      </c>
      <c r="S434" s="430">
        <v>13162</v>
      </c>
      <c r="T434" s="431">
        <v>0.74209999999999998</v>
      </c>
      <c r="U434" s="437">
        <v>1</v>
      </c>
      <c r="V434" s="432" t="str">
        <f t="shared" si="15"/>
        <v>N/A</v>
      </c>
    </row>
    <row r="435" spans="2:32" ht="15" x14ac:dyDescent="0.25">
      <c r="L435" s="389">
        <f t="shared" si="16"/>
        <v>429</v>
      </c>
      <c r="M435" s="429" t="s">
        <v>394</v>
      </c>
      <c r="N435" s="430">
        <v>4086</v>
      </c>
      <c r="O435" s="429" t="s">
        <v>133</v>
      </c>
      <c r="P435" s="429" t="s">
        <v>527</v>
      </c>
      <c r="Q435" s="430">
        <v>0.98929999999999996</v>
      </c>
      <c r="R435" s="430">
        <v>43799668</v>
      </c>
      <c r="S435" s="430">
        <v>12873</v>
      </c>
      <c r="T435" s="431">
        <v>0.78110000000000002</v>
      </c>
      <c r="U435" s="437">
        <v>1</v>
      </c>
      <c r="V435" s="432" t="str">
        <f t="shared" si="15"/>
        <v>N/A</v>
      </c>
    </row>
    <row r="436" spans="2:32" s="248" customFormat="1" ht="15" x14ac:dyDescent="0.25">
      <c r="B436" s="204"/>
      <c r="C436" s="204"/>
      <c r="D436" s="204"/>
      <c r="E436" s="204"/>
      <c r="F436" s="204"/>
      <c r="G436" s="204"/>
      <c r="H436" s="204"/>
      <c r="I436" s="204"/>
      <c r="J436" s="204"/>
      <c r="K436" s="385"/>
      <c r="L436" s="389">
        <f t="shared" si="16"/>
        <v>430</v>
      </c>
      <c r="M436" s="429" t="s">
        <v>1221</v>
      </c>
      <c r="N436" s="430">
        <v>180</v>
      </c>
      <c r="O436" s="429" t="s">
        <v>133</v>
      </c>
      <c r="P436" s="429" t="s">
        <v>1222</v>
      </c>
      <c r="Q436" s="430">
        <v>0.98929999999999996</v>
      </c>
      <c r="R436" s="430">
        <v>0</v>
      </c>
      <c r="S436" s="430">
        <v>0</v>
      </c>
      <c r="T436" s="431">
        <v>0.1643</v>
      </c>
      <c r="U436" s="437">
        <v>0.4</v>
      </c>
      <c r="V436" s="432">
        <f t="shared" si="15"/>
        <v>0.4</v>
      </c>
      <c r="W436" s="204"/>
      <c r="X436" s="204"/>
      <c r="Y436" s="204"/>
      <c r="Z436" s="204"/>
      <c r="AA436" s="204"/>
      <c r="AB436" s="204"/>
      <c r="AC436" s="204"/>
      <c r="AD436" s="204"/>
      <c r="AE436" s="204"/>
      <c r="AF436" s="204"/>
    </row>
    <row r="437" spans="2:32" ht="15" x14ac:dyDescent="0.25">
      <c r="L437" s="389">
        <f t="shared" si="16"/>
        <v>431</v>
      </c>
      <c r="M437" s="429" t="s">
        <v>742</v>
      </c>
      <c r="N437" s="430">
        <v>126</v>
      </c>
      <c r="O437" s="429" t="s">
        <v>133</v>
      </c>
      <c r="P437" s="429" t="s">
        <v>743</v>
      </c>
      <c r="Q437" s="430">
        <v>0.98929999999999996</v>
      </c>
      <c r="R437" s="430">
        <v>0</v>
      </c>
      <c r="S437" s="430">
        <v>0</v>
      </c>
      <c r="T437" s="431">
        <v>0.67730000000000001</v>
      </c>
      <c r="U437" s="437">
        <v>1</v>
      </c>
      <c r="V437" s="432" t="str">
        <f t="shared" si="15"/>
        <v>N/A</v>
      </c>
    </row>
    <row r="438" spans="2:32" ht="15" x14ac:dyDescent="0.25">
      <c r="L438" s="389">
        <f t="shared" si="16"/>
        <v>432</v>
      </c>
      <c r="M438" s="429" t="s">
        <v>1223</v>
      </c>
      <c r="N438" s="430">
        <v>186</v>
      </c>
      <c r="O438" s="429" t="s">
        <v>133</v>
      </c>
      <c r="P438" s="429" t="s">
        <v>1224</v>
      </c>
      <c r="Q438" s="430">
        <v>0.98929999999999996</v>
      </c>
      <c r="R438" s="430">
        <v>0</v>
      </c>
      <c r="S438" s="430">
        <v>0</v>
      </c>
      <c r="T438" s="431">
        <v>0</v>
      </c>
      <c r="U438" s="437">
        <v>0.4</v>
      </c>
      <c r="V438" s="432">
        <f t="shared" si="15"/>
        <v>0.4</v>
      </c>
    </row>
    <row r="439" spans="2:32" ht="15" x14ac:dyDescent="0.25">
      <c r="L439" s="389">
        <f t="shared" si="16"/>
        <v>433</v>
      </c>
      <c r="M439" s="429" t="s">
        <v>1225</v>
      </c>
      <c r="N439" s="430">
        <v>144</v>
      </c>
      <c r="O439" s="429" t="s">
        <v>133</v>
      </c>
      <c r="P439" s="429" t="s">
        <v>1226</v>
      </c>
      <c r="Q439" s="430">
        <v>0.98929999999999996</v>
      </c>
      <c r="R439" s="430">
        <v>0</v>
      </c>
      <c r="S439" s="430">
        <v>0</v>
      </c>
      <c r="T439" s="431">
        <v>0</v>
      </c>
      <c r="U439" s="437">
        <v>0.4</v>
      </c>
      <c r="V439" s="432">
        <f t="shared" si="15"/>
        <v>0.4</v>
      </c>
    </row>
    <row r="440" spans="2:32" ht="15" x14ac:dyDescent="0.25">
      <c r="L440" s="389">
        <f t="shared" si="16"/>
        <v>434</v>
      </c>
      <c r="M440" s="429" t="s">
        <v>1227</v>
      </c>
      <c r="N440" s="430">
        <v>180</v>
      </c>
      <c r="O440" s="429" t="s">
        <v>133</v>
      </c>
      <c r="P440" s="429" t="s">
        <v>1228</v>
      </c>
      <c r="Q440" s="430">
        <v>0.98929999999999996</v>
      </c>
      <c r="R440" s="430">
        <v>0</v>
      </c>
      <c r="S440" s="430">
        <v>0</v>
      </c>
      <c r="T440" s="431">
        <v>0</v>
      </c>
      <c r="U440" s="437">
        <v>0.4</v>
      </c>
      <c r="V440" s="432">
        <f t="shared" si="15"/>
        <v>0.4</v>
      </c>
    </row>
    <row r="441" spans="2:32" ht="15" x14ac:dyDescent="0.25">
      <c r="L441" s="389">
        <f t="shared" si="16"/>
        <v>435</v>
      </c>
      <c r="M441" s="429" t="s">
        <v>1229</v>
      </c>
      <c r="N441" s="430">
        <v>934</v>
      </c>
      <c r="O441" s="429" t="s">
        <v>133</v>
      </c>
      <c r="P441" s="429" t="s">
        <v>1230</v>
      </c>
      <c r="Q441" s="430">
        <v>0.98929999999999996</v>
      </c>
      <c r="R441" s="430">
        <v>0</v>
      </c>
      <c r="S441" s="430">
        <v>0</v>
      </c>
      <c r="T441" s="431">
        <v>0</v>
      </c>
      <c r="U441" s="437">
        <v>0.4</v>
      </c>
      <c r="V441" s="432">
        <f t="shared" si="15"/>
        <v>0.4</v>
      </c>
    </row>
    <row r="442" spans="2:32" ht="15" x14ac:dyDescent="0.25">
      <c r="L442" s="389">
        <f t="shared" si="16"/>
        <v>436</v>
      </c>
      <c r="M442" s="429" t="s">
        <v>1231</v>
      </c>
      <c r="N442" s="430">
        <v>376</v>
      </c>
      <c r="O442" s="429" t="s">
        <v>133</v>
      </c>
      <c r="P442" s="429" t="s">
        <v>1232</v>
      </c>
      <c r="Q442" s="430">
        <v>0.98929999999999996</v>
      </c>
      <c r="R442" s="430">
        <v>0</v>
      </c>
      <c r="S442" s="430">
        <v>0</v>
      </c>
      <c r="T442" s="431">
        <v>0</v>
      </c>
      <c r="U442" s="437">
        <v>0.4</v>
      </c>
      <c r="V442" s="432">
        <f t="shared" si="15"/>
        <v>0.4</v>
      </c>
    </row>
    <row r="443" spans="2:32" s="248" customFormat="1" ht="15" x14ac:dyDescent="0.25">
      <c r="B443" s="204"/>
      <c r="C443" s="204"/>
      <c r="D443" s="204"/>
      <c r="E443" s="204"/>
      <c r="F443" s="204"/>
      <c r="G443" s="204"/>
      <c r="H443" s="204"/>
      <c r="I443" s="204"/>
      <c r="J443" s="204"/>
      <c r="K443" s="385"/>
      <c r="L443" s="389">
        <f t="shared" si="16"/>
        <v>437</v>
      </c>
      <c r="M443" s="429" t="s">
        <v>395</v>
      </c>
      <c r="N443" s="430">
        <v>198</v>
      </c>
      <c r="O443" s="429" t="s">
        <v>133</v>
      </c>
      <c r="P443" s="429" t="s">
        <v>528</v>
      </c>
      <c r="Q443" s="430">
        <v>0.98929999999999996</v>
      </c>
      <c r="R443" s="430">
        <v>0</v>
      </c>
      <c r="S443" s="430">
        <v>0</v>
      </c>
      <c r="T443" s="431">
        <v>8.8999999999999999E-3</v>
      </c>
      <c r="U443" s="437">
        <v>1</v>
      </c>
      <c r="V443" s="432" t="str">
        <f t="shared" si="15"/>
        <v>N/A</v>
      </c>
      <c r="W443" s="204"/>
      <c r="X443" s="204"/>
      <c r="Y443" s="204"/>
      <c r="Z443" s="204"/>
      <c r="AA443" s="204"/>
      <c r="AB443" s="204"/>
      <c r="AC443" s="204"/>
      <c r="AD443" s="204"/>
      <c r="AE443" s="204"/>
      <c r="AF443" s="204"/>
    </row>
    <row r="444" spans="2:32" ht="15" x14ac:dyDescent="0.25">
      <c r="L444" s="389">
        <f t="shared" si="16"/>
        <v>438</v>
      </c>
      <c r="M444" s="429" t="s">
        <v>744</v>
      </c>
      <c r="N444" s="430">
        <v>42</v>
      </c>
      <c r="O444" s="429" t="s">
        <v>134</v>
      </c>
      <c r="P444" s="429" t="s">
        <v>745</v>
      </c>
      <c r="Q444" s="430">
        <v>0.97030000000000005</v>
      </c>
      <c r="R444" s="430">
        <v>0</v>
      </c>
      <c r="S444" s="430">
        <v>0</v>
      </c>
      <c r="T444" s="431">
        <v>1.67E-2</v>
      </c>
      <c r="U444" s="437">
        <v>1</v>
      </c>
      <c r="V444" s="432" t="str">
        <f t="shared" si="15"/>
        <v>N/A</v>
      </c>
    </row>
    <row r="445" spans="2:32" ht="15" x14ac:dyDescent="0.25">
      <c r="L445" s="389">
        <f t="shared" si="16"/>
        <v>439</v>
      </c>
      <c r="M445" s="429" t="s">
        <v>746</v>
      </c>
      <c r="N445" s="430">
        <v>20</v>
      </c>
      <c r="O445" s="429" t="s">
        <v>134</v>
      </c>
      <c r="P445" s="429" t="s">
        <v>747</v>
      </c>
      <c r="Q445" s="430">
        <v>0.97030000000000005</v>
      </c>
      <c r="R445" s="430">
        <v>0</v>
      </c>
      <c r="S445" s="430">
        <v>0</v>
      </c>
      <c r="T445" s="431">
        <v>0.14369999999999999</v>
      </c>
      <c r="U445" s="437">
        <v>1</v>
      </c>
      <c r="V445" s="432" t="str">
        <f t="shared" si="15"/>
        <v>N/A</v>
      </c>
    </row>
    <row r="446" spans="2:32" ht="15" x14ac:dyDescent="0.25">
      <c r="L446" s="389">
        <f t="shared" si="16"/>
        <v>440</v>
      </c>
      <c r="M446" s="429" t="s">
        <v>639</v>
      </c>
      <c r="N446" s="430">
        <v>34</v>
      </c>
      <c r="O446" s="429" t="s">
        <v>134</v>
      </c>
      <c r="P446" s="429" t="s">
        <v>640</v>
      </c>
      <c r="Q446" s="430">
        <v>0.97030000000000005</v>
      </c>
      <c r="R446" s="430">
        <v>0</v>
      </c>
      <c r="S446" s="430">
        <v>0</v>
      </c>
      <c r="T446" s="431">
        <v>0</v>
      </c>
      <c r="U446" s="437">
        <v>1</v>
      </c>
      <c r="V446" s="432" t="str">
        <f t="shared" si="15"/>
        <v>N/A</v>
      </c>
    </row>
    <row r="447" spans="2:32" ht="15" x14ac:dyDescent="0.25">
      <c r="L447" s="389">
        <f t="shared" si="16"/>
        <v>441</v>
      </c>
      <c r="M447" s="429" t="s">
        <v>396</v>
      </c>
      <c r="N447" s="430">
        <v>24</v>
      </c>
      <c r="O447" s="429" t="s">
        <v>134</v>
      </c>
      <c r="P447" s="429" t="s">
        <v>529</v>
      </c>
      <c r="Q447" s="430">
        <v>0.97030000000000005</v>
      </c>
      <c r="R447" s="430">
        <v>0</v>
      </c>
      <c r="S447" s="430">
        <v>0</v>
      </c>
      <c r="T447" s="431">
        <v>1.34E-2</v>
      </c>
      <c r="U447" s="437">
        <v>1</v>
      </c>
      <c r="V447" s="432" t="str">
        <f t="shared" si="15"/>
        <v>N/A</v>
      </c>
    </row>
    <row r="448" spans="2:32" ht="15" x14ac:dyDescent="0.25">
      <c r="L448" s="389">
        <f t="shared" si="16"/>
        <v>442</v>
      </c>
      <c r="M448" s="429" t="s">
        <v>1233</v>
      </c>
      <c r="N448" s="430">
        <v>54</v>
      </c>
      <c r="O448" s="429" t="s">
        <v>134</v>
      </c>
      <c r="P448" s="429" t="s">
        <v>1234</v>
      </c>
      <c r="Q448" s="430">
        <v>0.97030000000000005</v>
      </c>
      <c r="R448" s="430">
        <v>0</v>
      </c>
      <c r="S448" s="430">
        <v>0</v>
      </c>
      <c r="T448" s="431">
        <v>0.35020000000000001</v>
      </c>
      <c r="U448" s="437">
        <v>1</v>
      </c>
      <c r="V448" s="432" t="str">
        <f t="shared" si="15"/>
        <v>N/A</v>
      </c>
    </row>
    <row r="449" spans="12:22" ht="15" x14ac:dyDescent="0.25">
      <c r="L449" s="389">
        <f t="shared" si="16"/>
        <v>443</v>
      </c>
      <c r="M449" s="429" t="s">
        <v>665</v>
      </c>
      <c r="N449" s="430">
        <v>288</v>
      </c>
      <c r="O449" s="429" t="s">
        <v>134</v>
      </c>
      <c r="P449" s="429" t="s">
        <v>666</v>
      </c>
      <c r="Q449" s="430">
        <v>0.97030000000000005</v>
      </c>
      <c r="R449" s="430">
        <v>0</v>
      </c>
      <c r="S449" s="430">
        <v>0</v>
      </c>
      <c r="T449" s="431">
        <v>0.7046</v>
      </c>
      <c r="U449" s="437">
        <v>1</v>
      </c>
      <c r="V449" s="432" t="str">
        <f t="shared" si="15"/>
        <v>N/A</v>
      </c>
    </row>
    <row r="450" spans="12:22" ht="15" x14ac:dyDescent="0.25">
      <c r="L450" s="389">
        <f t="shared" si="16"/>
        <v>444</v>
      </c>
      <c r="M450" s="429" t="s">
        <v>397</v>
      </c>
      <c r="N450" s="430">
        <v>230</v>
      </c>
      <c r="O450" s="429" t="s">
        <v>134</v>
      </c>
      <c r="P450" s="429" t="s">
        <v>530</v>
      </c>
      <c r="Q450" s="430">
        <v>0.97030000000000005</v>
      </c>
      <c r="R450" s="430">
        <v>0</v>
      </c>
      <c r="S450" s="430">
        <v>0</v>
      </c>
      <c r="T450" s="431">
        <v>0.4723</v>
      </c>
      <c r="U450" s="437">
        <v>1</v>
      </c>
      <c r="V450" s="432" t="str">
        <f t="shared" si="15"/>
        <v>N/A</v>
      </c>
    </row>
    <row r="451" spans="12:22" ht="15" x14ac:dyDescent="0.25">
      <c r="L451" s="389">
        <f t="shared" si="16"/>
        <v>445</v>
      </c>
      <c r="M451" s="429" t="s">
        <v>1235</v>
      </c>
      <c r="N451" s="430">
        <v>32</v>
      </c>
      <c r="O451" s="429" t="s">
        <v>134</v>
      </c>
      <c r="P451" s="429" t="s">
        <v>1236</v>
      </c>
      <c r="Q451" s="430">
        <v>0.97030000000000005</v>
      </c>
      <c r="R451" s="430">
        <v>0</v>
      </c>
      <c r="S451" s="430">
        <v>0</v>
      </c>
      <c r="T451" s="431">
        <v>0.4425</v>
      </c>
      <c r="U451" s="437">
        <v>0.4425</v>
      </c>
      <c r="V451" s="432">
        <f t="shared" ref="V451:V514" si="17">IF(U451=1,"N/A",U451)</f>
        <v>0.4425</v>
      </c>
    </row>
    <row r="452" spans="12:22" ht="15" x14ac:dyDescent="0.25">
      <c r="L452" s="389">
        <f t="shared" si="16"/>
        <v>446</v>
      </c>
      <c r="M452" s="429" t="s">
        <v>398</v>
      </c>
      <c r="N452" s="430">
        <v>142</v>
      </c>
      <c r="O452" s="429" t="s">
        <v>134</v>
      </c>
      <c r="P452" s="429" t="s">
        <v>531</v>
      </c>
      <c r="Q452" s="430">
        <v>0.97030000000000005</v>
      </c>
      <c r="R452" s="430">
        <v>0</v>
      </c>
      <c r="S452" s="430">
        <v>0</v>
      </c>
      <c r="T452" s="431">
        <v>0.44979999999999998</v>
      </c>
      <c r="U452" s="437">
        <v>1</v>
      </c>
      <c r="V452" s="432" t="str">
        <f t="shared" si="17"/>
        <v>N/A</v>
      </c>
    </row>
    <row r="453" spans="12:22" ht="15" x14ac:dyDescent="0.25">
      <c r="L453" s="389">
        <f t="shared" si="16"/>
        <v>447</v>
      </c>
      <c r="M453" s="429" t="s">
        <v>618</v>
      </c>
      <c r="N453" s="430">
        <v>42</v>
      </c>
      <c r="O453" s="429" t="s">
        <v>134</v>
      </c>
      <c r="P453" s="429" t="s">
        <v>619</v>
      </c>
      <c r="Q453" s="430">
        <v>0.97030000000000005</v>
      </c>
      <c r="R453" s="430">
        <v>0</v>
      </c>
      <c r="S453" s="430">
        <v>0</v>
      </c>
      <c r="T453" s="431">
        <v>0.39739999999999998</v>
      </c>
      <c r="U453" s="437">
        <v>1</v>
      </c>
      <c r="V453" s="432" t="str">
        <f t="shared" si="17"/>
        <v>N/A</v>
      </c>
    </row>
    <row r="454" spans="12:22" ht="15" x14ac:dyDescent="0.25">
      <c r="L454" s="389">
        <f t="shared" si="16"/>
        <v>448</v>
      </c>
      <c r="M454" s="429" t="s">
        <v>399</v>
      </c>
      <c r="N454" s="430">
        <v>170</v>
      </c>
      <c r="O454" s="429" t="s">
        <v>134</v>
      </c>
      <c r="P454" s="429" t="s">
        <v>532</v>
      </c>
      <c r="Q454" s="430">
        <v>0.97030000000000005</v>
      </c>
      <c r="R454" s="430">
        <v>1178908</v>
      </c>
      <c r="S454" s="430">
        <v>10163</v>
      </c>
      <c r="T454" s="431">
        <v>0.88900000000000001</v>
      </c>
      <c r="U454" s="437">
        <v>1</v>
      </c>
      <c r="V454" s="432" t="str">
        <f t="shared" si="17"/>
        <v>N/A</v>
      </c>
    </row>
    <row r="455" spans="12:22" ht="15" x14ac:dyDescent="0.25">
      <c r="L455" s="389">
        <f t="shared" si="16"/>
        <v>449</v>
      </c>
      <c r="M455" s="429" t="s">
        <v>667</v>
      </c>
      <c r="N455" s="430">
        <v>66</v>
      </c>
      <c r="O455" s="429" t="s">
        <v>134</v>
      </c>
      <c r="P455" s="429" t="s">
        <v>668</v>
      </c>
      <c r="Q455" s="430">
        <v>0.97030000000000005</v>
      </c>
      <c r="R455" s="430">
        <v>0</v>
      </c>
      <c r="S455" s="430">
        <v>0</v>
      </c>
      <c r="T455" s="431">
        <v>0.161</v>
      </c>
      <c r="U455" s="437">
        <v>1</v>
      </c>
      <c r="V455" s="432" t="str">
        <f t="shared" si="17"/>
        <v>N/A</v>
      </c>
    </row>
    <row r="456" spans="12:22" ht="15" x14ac:dyDescent="0.25">
      <c r="L456" s="389">
        <f t="shared" si="16"/>
        <v>450</v>
      </c>
      <c r="M456" s="429" t="s">
        <v>669</v>
      </c>
      <c r="N456" s="430">
        <v>128</v>
      </c>
      <c r="O456" s="429" t="s">
        <v>134</v>
      </c>
      <c r="P456" s="429" t="s">
        <v>670</v>
      </c>
      <c r="Q456" s="430">
        <v>0.97030000000000005</v>
      </c>
      <c r="R456" s="430">
        <v>0</v>
      </c>
      <c r="S456" s="430">
        <v>0</v>
      </c>
      <c r="T456" s="431">
        <v>0.2838</v>
      </c>
      <c r="U456" s="437">
        <v>1</v>
      </c>
      <c r="V456" s="432" t="str">
        <f t="shared" si="17"/>
        <v>N/A</v>
      </c>
    </row>
    <row r="457" spans="12:22" ht="15" x14ac:dyDescent="0.25">
      <c r="L457" s="389">
        <f t="shared" si="16"/>
        <v>451</v>
      </c>
      <c r="M457" s="429" t="s">
        <v>1237</v>
      </c>
      <c r="N457" s="430">
        <v>82</v>
      </c>
      <c r="O457" s="429" t="s">
        <v>135</v>
      </c>
      <c r="P457" s="429" t="s">
        <v>1238</v>
      </c>
      <c r="Q457" s="430">
        <v>1.0355000000000001</v>
      </c>
      <c r="R457" s="430">
        <v>0</v>
      </c>
      <c r="S457" s="430">
        <v>0</v>
      </c>
      <c r="T457" s="431">
        <v>0</v>
      </c>
      <c r="U457" s="437">
        <v>0.4</v>
      </c>
      <c r="V457" s="432">
        <f t="shared" si="17"/>
        <v>0.4</v>
      </c>
    </row>
    <row r="458" spans="12:22" ht="15" x14ac:dyDescent="0.25">
      <c r="L458" s="389">
        <f t="shared" si="16"/>
        <v>452</v>
      </c>
      <c r="M458" s="429" t="s">
        <v>1239</v>
      </c>
      <c r="N458" s="430">
        <v>566</v>
      </c>
      <c r="O458" s="429" t="s">
        <v>135</v>
      </c>
      <c r="P458" s="429" t="s">
        <v>1240</v>
      </c>
      <c r="Q458" s="430">
        <v>1.0355000000000001</v>
      </c>
      <c r="R458" s="430">
        <v>0</v>
      </c>
      <c r="S458" s="430">
        <v>0</v>
      </c>
      <c r="T458" s="431">
        <v>0</v>
      </c>
      <c r="U458" s="437">
        <v>0.4</v>
      </c>
      <c r="V458" s="432">
        <f t="shared" si="17"/>
        <v>0.4</v>
      </c>
    </row>
    <row r="459" spans="12:22" ht="15" x14ac:dyDescent="0.25">
      <c r="L459" s="389">
        <f t="shared" si="16"/>
        <v>453</v>
      </c>
      <c r="M459" s="429" t="s">
        <v>400</v>
      </c>
      <c r="N459" s="430">
        <v>232</v>
      </c>
      <c r="O459" s="429" t="s">
        <v>135</v>
      </c>
      <c r="P459" s="429" t="s">
        <v>533</v>
      </c>
      <c r="Q459" s="430">
        <v>1.0355000000000001</v>
      </c>
      <c r="R459" s="430">
        <v>0</v>
      </c>
      <c r="S459" s="430">
        <v>0</v>
      </c>
      <c r="T459" s="431">
        <v>0.68769999999999998</v>
      </c>
      <c r="U459" s="437">
        <v>1</v>
      </c>
      <c r="V459" s="432" t="str">
        <f t="shared" si="17"/>
        <v>N/A</v>
      </c>
    </row>
    <row r="460" spans="12:22" ht="15" x14ac:dyDescent="0.25">
      <c r="L460" s="389">
        <f t="shared" si="16"/>
        <v>454</v>
      </c>
      <c r="M460" s="429" t="s">
        <v>1241</v>
      </c>
      <c r="N460" s="430">
        <v>292</v>
      </c>
      <c r="O460" s="429" t="s">
        <v>135</v>
      </c>
      <c r="P460" s="429" t="s">
        <v>1242</v>
      </c>
      <c r="Q460" s="430">
        <v>1.0355000000000001</v>
      </c>
      <c r="R460" s="430">
        <v>0</v>
      </c>
      <c r="S460" s="430">
        <v>0</v>
      </c>
      <c r="T460" s="431">
        <v>0</v>
      </c>
      <c r="U460" s="437">
        <v>0.4</v>
      </c>
      <c r="V460" s="432">
        <f t="shared" si="17"/>
        <v>0.4</v>
      </c>
    </row>
    <row r="461" spans="12:22" ht="15" x14ac:dyDescent="0.25">
      <c r="L461" s="389">
        <f t="shared" si="16"/>
        <v>455</v>
      </c>
      <c r="M461" s="429" t="s">
        <v>1243</v>
      </c>
      <c r="N461" s="430">
        <v>938</v>
      </c>
      <c r="O461" s="429" t="s">
        <v>135</v>
      </c>
      <c r="P461" s="429" t="s">
        <v>1244</v>
      </c>
      <c r="Q461" s="430">
        <v>1.0355000000000001</v>
      </c>
      <c r="R461" s="430">
        <v>0</v>
      </c>
      <c r="S461" s="430">
        <v>0</v>
      </c>
      <c r="T461" s="431">
        <v>0</v>
      </c>
      <c r="U461" s="437">
        <v>0.4</v>
      </c>
      <c r="V461" s="432">
        <f t="shared" si="17"/>
        <v>0.4</v>
      </c>
    </row>
    <row r="462" spans="12:22" ht="15" x14ac:dyDescent="0.25">
      <c r="L462" s="389">
        <f t="shared" si="16"/>
        <v>456</v>
      </c>
      <c r="M462" s="429" t="s">
        <v>401</v>
      </c>
      <c r="N462" s="430">
        <v>872</v>
      </c>
      <c r="O462" s="429" t="s">
        <v>135</v>
      </c>
      <c r="P462" s="429" t="s">
        <v>534</v>
      </c>
      <c r="Q462" s="430">
        <v>1.0355000000000001</v>
      </c>
      <c r="R462" s="430">
        <v>0</v>
      </c>
      <c r="S462" s="430">
        <v>0</v>
      </c>
      <c r="T462" s="431">
        <v>0</v>
      </c>
      <c r="U462" s="437">
        <v>1</v>
      </c>
      <c r="V462" s="432" t="str">
        <f t="shared" si="17"/>
        <v>N/A</v>
      </c>
    </row>
    <row r="463" spans="12:22" ht="15" x14ac:dyDescent="0.25">
      <c r="L463" s="389">
        <f t="shared" si="16"/>
        <v>457</v>
      </c>
      <c r="M463" s="429" t="s">
        <v>1245</v>
      </c>
      <c r="N463" s="430">
        <v>138</v>
      </c>
      <c r="O463" s="429" t="s">
        <v>135</v>
      </c>
      <c r="P463" s="429" t="s">
        <v>1246</v>
      </c>
      <c r="Q463" s="430">
        <v>1.0355000000000001</v>
      </c>
      <c r="R463" s="430">
        <v>0</v>
      </c>
      <c r="S463" s="430">
        <v>0</v>
      </c>
      <c r="T463" s="431">
        <v>0</v>
      </c>
      <c r="U463" s="437">
        <v>0.4</v>
      </c>
      <c r="V463" s="432">
        <f t="shared" si="17"/>
        <v>0.4</v>
      </c>
    </row>
    <row r="464" spans="12:22" ht="15" x14ac:dyDescent="0.25">
      <c r="L464" s="389">
        <f t="shared" si="16"/>
        <v>458</v>
      </c>
      <c r="M464" s="429" t="s">
        <v>1393</v>
      </c>
      <c r="N464" s="430">
        <v>2</v>
      </c>
      <c r="O464" s="429" t="s">
        <v>135</v>
      </c>
      <c r="P464" s="429" t="s">
        <v>1394</v>
      </c>
      <c r="Q464" s="430">
        <v>1.0355000000000001</v>
      </c>
      <c r="R464" s="430">
        <v>0</v>
      </c>
      <c r="S464" s="430">
        <v>0</v>
      </c>
      <c r="T464" s="431">
        <v>0.31480000000000002</v>
      </c>
      <c r="U464" s="437">
        <v>0.4</v>
      </c>
      <c r="V464" s="432">
        <f t="shared" si="17"/>
        <v>0.4</v>
      </c>
    </row>
    <row r="465" spans="12:22" ht="15" x14ac:dyDescent="0.25">
      <c r="L465" s="389">
        <f t="shared" si="16"/>
        <v>459</v>
      </c>
      <c r="M465" s="429" t="s">
        <v>1247</v>
      </c>
      <c r="N465" s="430">
        <v>824</v>
      </c>
      <c r="O465" s="429" t="s">
        <v>135</v>
      </c>
      <c r="P465" s="429" t="s">
        <v>1248</v>
      </c>
      <c r="Q465" s="430">
        <v>1.0355000000000001</v>
      </c>
      <c r="R465" s="430">
        <v>0</v>
      </c>
      <c r="S465" s="430">
        <v>0</v>
      </c>
      <c r="T465" s="431">
        <v>0</v>
      </c>
      <c r="U465" s="437">
        <v>0.4</v>
      </c>
      <c r="V465" s="432">
        <f t="shared" si="17"/>
        <v>0.4</v>
      </c>
    </row>
    <row r="466" spans="12:22" ht="15" x14ac:dyDescent="0.25">
      <c r="L466" s="389">
        <f t="shared" si="16"/>
        <v>460</v>
      </c>
      <c r="M466" s="429" t="s">
        <v>620</v>
      </c>
      <c r="N466" s="430">
        <v>250</v>
      </c>
      <c r="O466" s="429" t="s">
        <v>135</v>
      </c>
      <c r="P466" s="429" t="s">
        <v>621</v>
      </c>
      <c r="Q466" s="430">
        <v>1.0355000000000001</v>
      </c>
      <c r="R466" s="430">
        <v>0</v>
      </c>
      <c r="S466" s="430">
        <v>0</v>
      </c>
      <c r="T466" s="431">
        <v>0.56840000000000002</v>
      </c>
      <c r="U466" s="437">
        <v>1</v>
      </c>
      <c r="V466" s="432" t="str">
        <f t="shared" si="17"/>
        <v>N/A</v>
      </c>
    </row>
    <row r="467" spans="12:22" ht="15" x14ac:dyDescent="0.25">
      <c r="L467" s="389">
        <f t="shared" si="16"/>
        <v>461</v>
      </c>
      <c r="M467" s="429" t="s">
        <v>1249</v>
      </c>
      <c r="N467" s="430">
        <v>12</v>
      </c>
      <c r="O467" s="429" t="s">
        <v>135</v>
      </c>
      <c r="P467" s="429" t="s">
        <v>1250</v>
      </c>
      <c r="Q467" s="430">
        <v>1.0355000000000001</v>
      </c>
      <c r="R467" s="430">
        <v>0</v>
      </c>
      <c r="S467" s="430">
        <v>0</v>
      </c>
      <c r="T467" s="431">
        <v>0</v>
      </c>
      <c r="U467" s="437">
        <v>0.4</v>
      </c>
      <c r="V467" s="432">
        <f t="shared" si="17"/>
        <v>0.4</v>
      </c>
    </row>
    <row r="468" spans="12:22" ht="15" x14ac:dyDescent="0.25">
      <c r="L468" s="389">
        <f t="shared" si="16"/>
        <v>462</v>
      </c>
      <c r="M468" s="429" t="s">
        <v>1251</v>
      </c>
      <c r="N468" s="430">
        <v>384</v>
      </c>
      <c r="O468" s="429" t="s">
        <v>135</v>
      </c>
      <c r="P468" s="429" t="s">
        <v>1252</v>
      </c>
      <c r="Q468" s="430">
        <v>1.0355000000000001</v>
      </c>
      <c r="R468" s="430">
        <v>0</v>
      </c>
      <c r="S468" s="430">
        <v>0</v>
      </c>
      <c r="T468" s="431">
        <v>0</v>
      </c>
      <c r="U468" s="437">
        <v>0.4</v>
      </c>
      <c r="V468" s="432">
        <f t="shared" si="17"/>
        <v>0.4</v>
      </c>
    </row>
    <row r="469" spans="12:22" ht="15" x14ac:dyDescent="0.25">
      <c r="L469" s="389">
        <f t="shared" si="16"/>
        <v>463</v>
      </c>
      <c r="M469" s="429" t="s">
        <v>402</v>
      </c>
      <c r="N469" s="430">
        <v>486</v>
      </c>
      <c r="O469" s="429" t="s">
        <v>135</v>
      </c>
      <c r="P469" s="429" t="s">
        <v>535</v>
      </c>
      <c r="Q469" s="430">
        <v>1.0355000000000001</v>
      </c>
      <c r="R469" s="430">
        <v>0</v>
      </c>
      <c r="S469" s="430">
        <v>0</v>
      </c>
      <c r="T469" s="431">
        <v>0.64759999999999995</v>
      </c>
      <c r="U469" s="437">
        <v>1</v>
      </c>
      <c r="V469" s="432" t="str">
        <f t="shared" si="17"/>
        <v>N/A</v>
      </c>
    </row>
    <row r="470" spans="12:22" ht="15" x14ac:dyDescent="0.25">
      <c r="L470" s="389">
        <f t="shared" si="16"/>
        <v>464</v>
      </c>
      <c r="M470" s="429" t="s">
        <v>1253</v>
      </c>
      <c r="N470" s="430">
        <v>132</v>
      </c>
      <c r="O470" s="429" t="s">
        <v>135</v>
      </c>
      <c r="P470" s="429" t="s">
        <v>1254</v>
      </c>
      <c r="Q470" s="430">
        <v>1.0355000000000001</v>
      </c>
      <c r="R470" s="430">
        <v>0</v>
      </c>
      <c r="S470" s="430">
        <v>0</v>
      </c>
      <c r="T470" s="431">
        <v>0</v>
      </c>
      <c r="U470" s="437">
        <v>0.4</v>
      </c>
      <c r="V470" s="432">
        <f t="shared" si="17"/>
        <v>0.4</v>
      </c>
    </row>
    <row r="471" spans="12:22" ht="15" x14ac:dyDescent="0.25">
      <c r="L471" s="389">
        <f t="shared" si="16"/>
        <v>465</v>
      </c>
      <c r="M471" s="429" t="s">
        <v>403</v>
      </c>
      <c r="N471" s="430">
        <v>238</v>
      </c>
      <c r="O471" s="429" t="s">
        <v>135</v>
      </c>
      <c r="P471" s="429" t="s">
        <v>536</v>
      </c>
      <c r="Q471" s="430">
        <v>1.0355000000000001</v>
      </c>
      <c r="R471" s="430">
        <v>0</v>
      </c>
      <c r="S471" s="430">
        <v>0</v>
      </c>
      <c r="T471" s="431">
        <v>0.19539999999999999</v>
      </c>
      <c r="U471" s="437">
        <v>1</v>
      </c>
      <c r="V471" s="432" t="str">
        <f t="shared" si="17"/>
        <v>N/A</v>
      </c>
    </row>
    <row r="472" spans="12:22" ht="15" x14ac:dyDescent="0.25">
      <c r="L472" s="389">
        <f t="shared" si="16"/>
        <v>466</v>
      </c>
      <c r="M472" s="429" t="s">
        <v>1255</v>
      </c>
      <c r="N472" s="430">
        <v>82</v>
      </c>
      <c r="O472" s="429" t="s">
        <v>135</v>
      </c>
      <c r="P472" s="429" t="s">
        <v>1256</v>
      </c>
      <c r="Q472" s="430">
        <v>1.0355000000000001</v>
      </c>
      <c r="R472" s="430">
        <v>0</v>
      </c>
      <c r="S472" s="430">
        <v>0</v>
      </c>
      <c r="T472" s="431">
        <v>0.4446</v>
      </c>
      <c r="U472" s="437">
        <v>0.4446</v>
      </c>
      <c r="V472" s="432">
        <f t="shared" si="17"/>
        <v>0.4446</v>
      </c>
    </row>
    <row r="473" spans="12:22" ht="15" x14ac:dyDescent="0.25">
      <c r="L473" s="389">
        <f t="shared" si="16"/>
        <v>467</v>
      </c>
      <c r="M473" s="429" t="s">
        <v>1257</v>
      </c>
      <c r="N473" s="430">
        <v>260</v>
      </c>
      <c r="O473" s="429" t="s">
        <v>135</v>
      </c>
      <c r="P473" s="429" t="s">
        <v>1258</v>
      </c>
      <c r="Q473" s="430">
        <v>1.0355000000000001</v>
      </c>
      <c r="R473" s="430">
        <v>0</v>
      </c>
      <c r="S473" s="430">
        <v>0</v>
      </c>
      <c r="T473" s="431">
        <v>0</v>
      </c>
      <c r="U473" s="437">
        <v>0.4</v>
      </c>
      <c r="V473" s="432">
        <f t="shared" si="17"/>
        <v>0.4</v>
      </c>
    </row>
    <row r="474" spans="12:22" ht="15" x14ac:dyDescent="0.25">
      <c r="L474" s="389">
        <f t="shared" si="16"/>
        <v>468</v>
      </c>
      <c r="M474" s="429" t="s">
        <v>1259</v>
      </c>
      <c r="N474" s="430">
        <v>112</v>
      </c>
      <c r="O474" s="429" t="s">
        <v>135</v>
      </c>
      <c r="P474" s="429" t="s">
        <v>1260</v>
      </c>
      <c r="Q474" s="430">
        <v>1.0355000000000001</v>
      </c>
      <c r="R474" s="430">
        <v>0</v>
      </c>
      <c r="S474" s="430">
        <v>0</v>
      </c>
      <c r="T474" s="431">
        <v>0</v>
      </c>
      <c r="U474" s="437">
        <v>0.4</v>
      </c>
      <c r="V474" s="432">
        <f t="shared" si="17"/>
        <v>0.4</v>
      </c>
    </row>
    <row r="475" spans="12:22" ht="15" x14ac:dyDescent="0.25">
      <c r="L475" s="389">
        <f t="shared" si="16"/>
        <v>469</v>
      </c>
      <c r="M475" s="429" t="s">
        <v>748</v>
      </c>
      <c r="N475" s="430">
        <v>58</v>
      </c>
      <c r="O475" s="429" t="s">
        <v>122</v>
      </c>
      <c r="P475" s="429" t="s">
        <v>749</v>
      </c>
      <c r="Q475" s="430">
        <v>0.98729999999999996</v>
      </c>
      <c r="R475" s="430">
        <v>0</v>
      </c>
      <c r="S475" s="430">
        <v>0</v>
      </c>
      <c r="T475" s="431">
        <v>0</v>
      </c>
      <c r="U475" s="437">
        <v>1</v>
      </c>
      <c r="V475" s="432" t="str">
        <f t="shared" si="17"/>
        <v>N/A</v>
      </c>
    </row>
    <row r="476" spans="12:22" ht="15" x14ac:dyDescent="0.25">
      <c r="L476" s="389">
        <f t="shared" si="16"/>
        <v>470</v>
      </c>
      <c r="M476" s="429" t="s">
        <v>1261</v>
      </c>
      <c r="N476" s="430">
        <v>132</v>
      </c>
      <c r="O476" s="429" t="s">
        <v>122</v>
      </c>
      <c r="P476" s="429" t="s">
        <v>1262</v>
      </c>
      <c r="Q476" s="430">
        <v>0.98729999999999996</v>
      </c>
      <c r="R476" s="430">
        <v>0</v>
      </c>
      <c r="S476" s="430">
        <v>0</v>
      </c>
      <c r="T476" s="431">
        <v>0</v>
      </c>
      <c r="U476" s="437">
        <v>0.4</v>
      </c>
      <c r="V476" s="432">
        <f t="shared" si="17"/>
        <v>0.4</v>
      </c>
    </row>
    <row r="477" spans="12:22" ht="15" x14ac:dyDescent="0.25">
      <c r="L477" s="389">
        <f t="shared" ref="L477:L540" si="18">L476+1</f>
        <v>471</v>
      </c>
      <c r="M477" s="429" t="s">
        <v>1263</v>
      </c>
      <c r="N477" s="430">
        <v>8</v>
      </c>
      <c r="O477" s="429" t="s">
        <v>122</v>
      </c>
      <c r="P477" s="429" t="s">
        <v>1264</v>
      </c>
      <c r="Q477" s="430">
        <v>0.98729999999999996</v>
      </c>
      <c r="R477" s="430">
        <v>0</v>
      </c>
      <c r="S477" s="430">
        <v>0</v>
      </c>
      <c r="T477" s="431">
        <v>0</v>
      </c>
      <c r="U477" s="437">
        <v>0.4</v>
      </c>
      <c r="V477" s="432">
        <f t="shared" si="17"/>
        <v>0.4</v>
      </c>
    </row>
    <row r="478" spans="12:22" ht="15" x14ac:dyDescent="0.25">
      <c r="L478" s="389">
        <f t="shared" si="18"/>
        <v>472</v>
      </c>
      <c r="M478" s="429" t="s">
        <v>1265</v>
      </c>
      <c r="N478" s="430">
        <v>96</v>
      </c>
      <c r="O478" s="429" t="s">
        <v>122</v>
      </c>
      <c r="P478" s="429" t="s">
        <v>1266</v>
      </c>
      <c r="Q478" s="430">
        <v>0.98729999999999996</v>
      </c>
      <c r="R478" s="430">
        <v>0</v>
      </c>
      <c r="S478" s="430">
        <v>0</v>
      </c>
      <c r="T478" s="431">
        <v>0</v>
      </c>
      <c r="U478" s="437">
        <v>0.4</v>
      </c>
      <c r="V478" s="432">
        <f t="shared" si="17"/>
        <v>0.4</v>
      </c>
    </row>
    <row r="479" spans="12:22" ht="15" x14ac:dyDescent="0.25">
      <c r="L479" s="389">
        <f t="shared" si="18"/>
        <v>473</v>
      </c>
      <c r="M479" s="429" t="s">
        <v>404</v>
      </c>
      <c r="N479" s="430">
        <v>72</v>
      </c>
      <c r="O479" s="429" t="s">
        <v>122</v>
      </c>
      <c r="P479" s="429" t="s">
        <v>537</v>
      </c>
      <c r="Q479" s="430">
        <v>0.98729999999999996</v>
      </c>
      <c r="R479" s="430">
        <v>0</v>
      </c>
      <c r="S479" s="430">
        <v>0</v>
      </c>
      <c r="T479" s="431">
        <v>0.43280000000000002</v>
      </c>
      <c r="U479" s="437">
        <v>1</v>
      </c>
      <c r="V479" s="432" t="str">
        <f t="shared" si="17"/>
        <v>N/A</v>
      </c>
    </row>
    <row r="480" spans="12:22" ht="15" x14ac:dyDescent="0.25">
      <c r="L480" s="389">
        <f t="shared" si="18"/>
        <v>474</v>
      </c>
      <c r="M480" s="429" t="s">
        <v>1267</v>
      </c>
      <c r="N480" s="430">
        <v>52</v>
      </c>
      <c r="O480" s="429" t="s">
        <v>122</v>
      </c>
      <c r="P480" s="429" t="s">
        <v>1268</v>
      </c>
      <c r="Q480" s="430">
        <v>0.98729999999999996</v>
      </c>
      <c r="R480" s="430">
        <v>0</v>
      </c>
      <c r="S480" s="430">
        <v>0</v>
      </c>
      <c r="T480" s="431">
        <v>0</v>
      </c>
      <c r="U480" s="437">
        <v>1</v>
      </c>
      <c r="V480" s="432" t="str">
        <f t="shared" si="17"/>
        <v>N/A</v>
      </c>
    </row>
    <row r="481" spans="12:22" ht="15" x14ac:dyDescent="0.25">
      <c r="L481" s="389">
        <f t="shared" si="18"/>
        <v>475</v>
      </c>
      <c r="M481" s="429" t="s">
        <v>1269</v>
      </c>
      <c r="N481" s="430">
        <v>88</v>
      </c>
      <c r="O481" s="429" t="s">
        <v>122</v>
      </c>
      <c r="P481" s="429" t="s">
        <v>1270</v>
      </c>
      <c r="Q481" s="430">
        <v>0.98729999999999996</v>
      </c>
      <c r="R481" s="430">
        <v>0</v>
      </c>
      <c r="S481" s="430">
        <v>0</v>
      </c>
      <c r="T481" s="431">
        <v>0</v>
      </c>
      <c r="U481" s="437">
        <v>0.4</v>
      </c>
      <c r="V481" s="432">
        <f t="shared" si="17"/>
        <v>0.4</v>
      </c>
    </row>
    <row r="482" spans="12:22" ht="15" x14ac:dyDescent="0.25">
      <c r="L482" s="389">
        <f t="shared" si="18"/>
        <v>476</v>
      </c>
      <c r="M482" s="429" t="s">
        <v>671</v>
      </c>
      <c r="N482" s="430">
        <v>44</v>
      </c>
      <c r="O482" s="429" t="s">
        <v>122</v>
      </c>
      <c r="P482" s="429" t="s">
        <v>672</v>
      </c>
      <c r="Q482" s="430">
        <v>0.98729999999999996</v>
      </c>
      <c r="R482" s="430">
        <v>0</v>
      </c>
      <c r="S482" s="430">
        <v>0</v>
      </c>
      <c r="T482" s="431">
        <v>0.16009999999999999</v>
      </c>
      <c r="U482" s="437">
        <v>1</v>
      </c>
      <c r="V482" s="432" t="str">
        <f t="shared" si="17"/>
        <v>N/A</v>
      </c>
    </row>
    <row r="483" spans="12:22" ht="15" x14ac:dyDescent="0.25">
      <c r="L483" s="389">
        <f t="shared" si="18"/>
        <v>477</v>
      </c>
      <c r="M483" s="429" t="s">
        <v>1271</v>
      </c>
      <c r="N483" s="430">
        <v>68</v>
      </c>
      <c r="O483" s="429" t="s">
        <v>122</v>
      </c>
      <c r="P483" s="429" t="s">
        <v>1272</v>
      </c>
      <c r="Q483" s="430">
        <v>0.98729999999999996</v>
      </c>
      <c r="R483" s="430">
        <v>0</v>
      </c>
      <c r="S483" s="430">
        <v>0</v>
      </c>
      <c r="T483" s="431">
        <v>0</v>
      </c>
      <c r="U483" s="437">
        <v>1</v>
      </c>
      <c r="V483" s="432" t="str">
        <f t="shared" si="17"/>
        <v>N/A</v>
      </c>
    </row>
    <row r="484" spans="12:22" ht="15" x14ac:dyDescent="0.25">
      <c r="L484" s="389">
        <f t="shared" si="18"/>
        <v>478</v>
      </c>
      <c r="M484" s="429" t="s">
        <v>1273</v>
      </c>
      <c r="N484" s="430">
        <v>110</v>
      </c>
      <c r="O484" s="429" t="s">
        <v>122</v>
      </c>
      <c r="P484" s="429" t="s">
        <v>1274</v>
      </c>
      <c r="Q484" s="430">
        <v>0.98729999999999996</v>
      </c>
      <c r="R484" s="430">
        <v>0</v>
      </c>
      <c r="S484" s="430">
        <v>0</v>
      </c>
      <c r="T484" s="431">
        <v>0</v>
      </c>
      <c r="U484" s="437">
        <v>1</v>
      </c>
      <c r="V484" s="432" t="str">
        <f t="shared" si="17"/>
        <v>N/A</v>
      </c>
    </row>
    <row r="485" spans="12:22" ht="15" x14ac:dyDescent="0.25">
      <c r="L485" s="389">
        <f t="shared" si="18"/>
        <v>479</v>
      </c>
      <c r="M485" s="429" t="s">
        <v>673</v>
      </c>
      <c r="N485" s="430">
        <v>200</v>
      </c>
      <c r="O485" s="429" t="s">
        <v>122</v>
      </c>
      <c r="P485" s="429" t="s">
        <v>638</v>
      </c>
      <c r="Q485" s="430">
        <v>0.98729999999999996</v>
      </c>
      <c r="R485" s="430">
        <v>0</v>
      </c>
      <c r="S485" s="430">
        <v>0</v>
      </c>
      <c r="T485" s="431">
        <v>0</v>
      </c>
      <c r="U485" s="437">
        <v>1</v>
      </c>
      <c r="V485" s="432" t="str">
        <f t="shared" si="17"/>
        <v>N/A</v>
      </c>
    </row>
    <row r="486" spans="12:22" ht="15" x14ac:dyDescent="0.25">
      <c r="L486" s="389">
        <f t="shared" si="18"/>
        <v>480</v>
      </c>
      <c r="M486" s="429" t="s">
        <v>1275</v>
      </c>
      <c r="N486" s="430">
        <v>44</v>
      </c>
      <c r="O486" s="429" t="s">
        <v>122</v>
      </c>
      <c r="P486" s="429" t="s">
        <v>1276</v>
      </c>
      <c r="Q486" s="430">
        <v>0.98729999999999996</v>
      </c>
      <c r="R486" s="430">
        <v>0</v>
      </c>
      <c r="S486" s="430">
        <v>0</v>
      </c>
      <c r="T486" s="431">
        <v>0</v>
      </c>
      <c r="U486" s="437">
        <v>1</v>
      </c>
      <c r="V486" s="432" t="str">
        <f t="shared" si="17"/>
        <v>N/A</v>
      </c>
    </row>
    <row r="487" spans="12:22" ht="15" x14ac:dyDescent="0.25">
      <c r="L487" s="389">
        <f t="shared" si="18"/>
        <v>481</v>
      </c>
      <c r="M487" s="429" t="s">
        <v>405</v>
      </c>
      <c r="N487" s="430">
        <v>60</v>
      </c>
      <c r="O487" s="429" t="s">
        <v>122</v>
      </c>
      <c r="P487" s="429" t="s">
        <v>538</v>
      </c>
      <c r="Q487" s="430">
        <v>0.98729999999999996</v>
      </c>
      <c r="R487" s="430">
        <v>0</v>
      </c>
      <c r="S487" s="430">
        <v>0</v>
      </c>
      <c r="T487" s="431">
        <v>0.27589999999999998</v>
      </c>
      <c r="U487" s="437">
        <v>1</v>
      </c>
      <c r="V487" s="432" t="str">
        <f t="shared" si="17"/>
        <v>N/A</v>
      </c>
    </row>
    <row r="488" spans="12:22" ht="15" x14ac:dyDescent="0.25">
      <c r="L488" s="389">
        <f t="shared" si="18"/>
        <v>482</v>
      </c>
      <c r="M488" s="429" t="s">
        <v>406</v>
      </c>
      <c r="N488" s="430">
        <v>132</v>
      </c>
      <c r="O488" s="429" t="s">
        <v>122</v>
      </c>
      <c r="P488" s="429" t="s">
        <v>539</v>
      </c>
      <c r="Q488" s="430">
        <v>0.98729999999999996</v>
      </c>
      <c r="R488" s="430">
        <v>0</v>
      </c>
      <c r="S488" s="430">
        <v>0</v>
      </c>
      <c r="T488" s="431">
        <v>0.51580000000000004</v>
      </c>
      <c r="U488" s="437">
        <v>1</v>
      </c>
      <c r="V488" s="432" t="str">
        <f t="shared" si="17"/>
        <v>N/A</v>
      </c>
    </row>
    <row r="489" spans="12:22" ht="15" x14ac:dyDescent="0.25">
      <c r="L489" s="389">
        <f t="shared" si="18"/>
        <v>483</v>
      </c>
      <c r="M489" s="429" t="s">
        <v>407</v>
      </c>
      <c r="N489" s="430">
        <v>60</v>
      </c>
      <c r="O489" s="429" t="s">
        <v>122</v>
      </c>
      <c r="P489" s="429" t="s">
        <v>540</v>
      </c>
      <c r="Q489" s="430">
        <v>0.98729999999999996</v>
      </c>
      <c r="R489" s="430">
        <v>0</v>
      </c>
      <c r="S489" s="430">
        <v>0</v>
      </c>
      <c r="T489" s="431">
        <v>0.29559999999999997</v>
      </c>
      <c r="U489" s="437">
        <v>1</v>
      </c>
      <c r="V489" s="432" t="str">
        <f t="shared" si="17"/>
        <v>N/A</v>
      </c>
    </row>
    <row r="490" spans="12:22" ht="15" x14ac:dyDescent="0.25">
      <c r="L490" s="389">
        <f t="shared" si="18"/>
        <v>484</v>
      </c>
      <c r="M490" s="429" t="s">
        <v>1277</v>
      </c>
      <c r="N490" s="430">
        <v>32</v>
      </c>
      <c r="O490" s="429" t="s">
        <v>122</v>
      </c>
      <c r="P490" s="429" t="s">
        <v>1278</v>
      </c>
      <c r="Q490" s="430">
        <v>0.98729999999999996</v>
      </c>
      <c r="R490" s="430">
        <v>0</v>
      </c>
      <c r="S490" s="430">
        <v>0</v>
      </c>
      <c r="T490" s="431">
        <v>8.9999999999999998E-4</v>
      </c>
      <c r="U490" s="437">
        <v>1</v>
      </c>
      <c r="V490" s="432" t="str">
        <f t="shared" si="17"/>
        <v>N/A</v>
      </c>
    </row>
    <row r="491" spans="12:22" ht="15" x14ac:dyDescent="0.25">
      <c r="L491" s="389">
        <f t="shared" si="18"/>
        <v>485</v>
      </c>
      <c r="M491" s="429" t="s">
        <v>1279</v>
      </c>
      <c r="N491" s="430">
        <v>434</v>
      </c>
      <c r="O491" s="429" t="s">
        <v>122</v>
      </c>
      <c r="P491" s="429" t="s">
        <v>1280</v>
      </c>
      <c r="Q491" s="430">
        <v>0.98729999999999996</v>
      </c>
      <c r="R491" s="430">
        <v>0</v>
      </c>
      <c r="S491" s="430">
        <v>0</v>
      </c>
      <c r="T491" s="431">
        <v>0</v>
      </c>
      <c r="U491" s="437">
        <v>1</v>
      </c>
      <c r="V491" s="432" t="str">
        <f t="shared" si="17"/>
        <v>N/A</v>
      </c>
    </row>
    <row r="492" spans="12:22" ht="15" x14ac:dyDescent="0.25">
      <c r="L492" s="389">
        <f t="shared" si="18"/>
        <v>486</v>
      </c>
      <c r="M492" s="429" t="s">
        <v>1281</v>
      </c>
      <c r="N492" s="430">
        <v>50</v>
      </c>
      <c r="O492" s="429" t="s">
        <v>122</v>
      </c>
      <c r="P492" s="429" t="s">
        <v>1282</v>
      </c>
      <c r="Q492" s="430">
        <v>0.98729999999999996</v>
      </c>
      <c r="R492" s="430">
        <v>0</v>
      </c>
      <c r="S492" s="430">
        <v>0</v>
      </c>
      <c r="T492" s="431">
        <v>0.2077</v>
      </c>
      <c r="U492" s="437">
        <v>1</v>
      </c>
      <c r="V492" s="432" t="str">
        <f t="shared" si="17"/>
        <v>N/A</v>
      </c>
    </row>
    <row r="493" spans="12:22" ht="15" x14ac:dyDescent="0.25">
      <c r="L493" s="389">
        <f t="shared" si="18"/>
        <v>487</v>
      </c>
      <c r="M493" s="429" t="s">
        <v>408</v>
      </c>
      <c r="N493" s="430">
        <v>52</v>
      </c>
      <c r="O493" s="429" t="s">
        <v>122</v>
      </c>
      <c r="P493" s="429" t="s">
        <v>541</v>
      </c>
      <c r="Q493" s="430">
        <v>0.98729999999999996</v>
      </c>
      <c r="R493" s="430">
        <v>0</v>
      </c>
      <c r="S493" s="430">
        <v>0</v>
      </c>
      <c r="T493" s="431">
        <v>0</v>
      </c>
      <c r="U493" s="437">
        <v>1</v>
      </c>
      <c r="V493" s="432" t="str">
        <f t="shared" si="17"/>
        <v>N/A</v>
      </c>
    </row>
    <row r="494" spans="12:22" ht="15" x14ac:dyDescent="0.25">
      <c r="L494" s="389">
        <f t="shared" si="18"/>
        <v>488</v>
      </c>
      <c r="M494" s="429" t="s">
        <v>1283</v>
      </c>
      <c r="N494" s="430">
        <v>186</v>
      </c>
      <c r="O494" s="429" t="s">
        <v>122</v>
      </c>
      <c r="P494" s="429" t="s">
        <v>1284</v>
      </c>
      <c r="Q494" s="430">
        <v>0.98729999999999996</v>
      </c>
      <c r="R494" s="430">
        <v>0</v>
      </c>
      <c r="S494" s="430">
        <v>0</v>
      </c>
      <c r="T494" s="431">
        <v>0.18909999999999999</v>
      </c>
      <c r="U494" s="437">
        <v>1</v>
      </c>
      <c r="V494" s="432" t="str">
        <f t="shared" si="17"/>
        <v>N/A</v>
      </c>
    </row>
    <row r="495" spans="12:22" ht="15" x14ac:dyDescent="0.25">
      <c r="L495" s="389">
        <f t="shared" si="18"/>
        <v>489</v>
      </c>
      <c r="M495" s="429" t="s">
        <v>1285</v>
      </c>
      <c r="N495" s="430">
        <v>364</v>
      </c>
      <c r="O495" s="429" t="s">
        <v>122</v>
      </c>
      <c r="P495" s="429" t="s">
        <v>1286</v>
      </c>
      <c r="Q495" s="430">
        <v>0.98729999999999996</v>
      </c>
      <c r="R495" s="430">
        <v>0</v>
      </c>
      <c r="S495" s="430">
        <v>0</v>
      </c>
      <c r="T495" s="431">
        <v>0.1769</v>
      </c>
      <c r="U495" s="437">
        <v>1</v>
      </c>
      <c r="V495" s="432" t="str">
        <f t="shared" si="17"/>
        <v>N/A</v>
      </c>
    </row>
    <row r="496" spans="12:22" ht="15" x14ac:dyDescent="0.25">
      <c r="L496" s="389">
        <f t="shared" si="18"/>
        <v>490</v>
      </c>
      <c r="M496" s="429" t="s">
        <v>1287</v>
      </c>
      <c r="N496" s="430">
        <v>274</v>
      </c>
      <c r="O496" s="429" t="s">
        <v>136</v>
      </c>
      <c r="P496" s="429" t="s">
        <v>1288</v>
      </c>
      <c r="Q496" s="430">
        <v>1.0182</v>
      </c>
      <c r="R496" s="430">
        <v>0</v>
      </c>
      <c r="S496" s="430">
        <v>0</v>
      </c>
      <c r="T496" s="431">
        <v>0</v>
      </c>
      <c r="U496" s="437">
        <v>0.4</v>
      </c>
      <c r="V496" s="432">
        <f t="shared" si="17"/>
        <v>0.4</v>
      </c>
    </row>
    <row r="497" spans="12:22" ht="15" x14ac:dyDescent="0.25">
      <c r="L497" s="389">
        <f t="shared" si="18"/>
        <v>491</v>
      </c>
      <c r="M497" s="429" t="s">
        <v>1289</v>
      </c>
      <c r="N497" s="430">
        <v>264</v>
      </c>
      <c r="O497" s="429" t="s">
        <v>136</v>
      </c>
      <c r="P497" s="429" t="s">
        <v>1290</v>
      </c>
      <c r="Q497" s="430">
        <v>1.0182</v>
      </c>
      <c r="R497" s="430">
        <v>0</v>
      </c>
      <c r="S497" s="430">
        <v>0</v>
      </c>
      <c r="T497" s="431">
        <v>0</v>
      </c>
      <c r="U497" s="437">
        <v>1</v>
      </c>
      <c r="V497" s="432" t="str">
        <f t="shared" si="17"/>
        <v>N/A</v>
      </c>
    </row>
    <row r="498" spans="12:22" ht="15" x14ac:dyDescent="0.25">
      <c r="L498" s="389">
        <f t="shared" si="18"/>
        <v>492</v>
      </c>
      <c r="M498" s="429" t="s">
        <v>1291</v>
      </c>
      <c r="N498" s="430">
        <v>504</v>
      </c>
      <c r="O498" s="429" t="s">
        <v>136</v>
      </c>
      <c r="P498" s="429" t="s">
        <v>1292</v>
      </c>
      <c r="Q498" s="430">
        <v>1.0182</v>
      </c>
      <c r="R498" s="430">
        <v>0</v>
      </c>
      <c r="S498" s="430">
        <v>0</v>
      </c>
      <c r="T498" s="431">
        <v>0</v>
      </c>
      <c r="U498" s="437">
        <v>0.4</v>
      </c>
      <c r="V498" s="432">
        <f t="shared" si="17"/>
        <v>0.4</v>
      </c>
    </row>
    <row r="499" spans="12:22" ht="15" x14ac:dyDescent="0.25">
      <c r="L499" s="389">
        <f t="shared" si="18"/>
        <v>493</v>
      </c>
      <c r="M499" s="429" t="s">
        <v>409</v>
      </c>
      <c r="N499" s="430">
        <v>3440</v>
      </c>
      <c r="O499" s="429" t="s">
        <v>136</v>
      </c>
      <c r="P499" s="429" t="s">
        <v>542</v>
      </c>
      <c r="Q499" s="430">
        <v>1.0182</v>
      </c>
      <c r="R499" s="430">
        <v>40764852</v>
      </c>
      <c r="S499" s="430">
        <v>14052</v>
      </c>
      <c r="T499" s="431">
        <v>0.74850000000000005</v>
      </c>
      <c r="U499" s="437">
        <v>1</v>
      </c>
      <c r="V499" s="432" t="str">
        <f t="shared" si="17"/>
        <v>N/A</v>
      </c>
    </row>
    <row r="500" spans="12:22" ht="15" x14ac:dyDescent="0.25">
      <c r="L500" s="389">
        <f t="shared" si="18"/>
        <v>494</v>
      </c>
      <c r="M500" s="429" t="s">
        <v>1293</v>
      </c>
      <c r="N500" s="430">
        <v>64</v>
      </c>
      <c r="O500" s="429" t="s">
        <v>136</v>
      </c>
      <c r="P500" s="429" t="s">
        <v>1294</v>
      </c>
      <c r="Q500" s="430">
        <v>1.0182</v>
      </c>
      <c r="R500" s="430">
        <v>0</v>
      </c>
      <c r="S500" s="430">
        <v>0</v>
      </c>
      <c r="T500" s="431">
        <v>0</v>
      </c>
      <c r="U500" s="437">
        <v>1</v>
      </c>
      <c r="V500" s="432" t="str">
        <f t="shared" si="17"/>
        <v>N/A</v>
      </c>
    </row>
    <row r="501" spans="12:22" ht="15" x14ac:dyDescent="0.25">
      <c r="L501" s="389">
        <f t="shared" si="18"/>
        <v>495</v>
      </c>
      <c r="M501" s="429" t="s">
        <v>410</v>
      </c>
      <c r="N501" s="430">
        <v>352</v>
      </c>
      <c r="O501" s="429" t="s">
        <v>136</v>
      </c>
      <c r="P501" s="429" t="s">
        <v>543</v>
      </c>
      <c r="Q501" s="430">
        <v>1.0182</v>
      </c>
      <c r="R501" s="430">
        <v>0</v>
      </c>
      <c r="S501" s="430">
        <v>0</v>
      </c>
      <c r="T501" s="431">
        <v>0.40060000000000001</v>
      </c>
      <c r="U501" s="437">
        <v>1</v>
      </c>
      <c r="V501" s="432" t="str">
        <f t="shared" si="17"/>
        <v>N/A</v>
      </c>
    </row>
    <row r="502" spans="12:22" ht="15" x14ac:dyDescent="0.25">
      <c r="L502" s="389">
        <f t="shared" si="18"/>
        <v>496</v>
      </c>
      <c r="M502" s="429" t="s">
        <v>1295</v>
      </c>
      <c r="N502" s="430">
        <v>124</v>
      </c>
      <c r="O502" s="429" t="s">
        <v>136</v>
      </c>
      <c r="P502" s="429" t="s">
        <v>1296</v>
      </c>
      <c r="Q502" s="430">
        <v>1.0182</v>
      </c>
      <c r="R502" s="430">
        <v>0</v>
      </c>
      <c r="S502" s="430">
        <v>0</v>
      </c>
      <c r="T502" s="431">
        <v>1.34E-2</v>
      </c>
      <c r="U502" s="437">
        <v>0.4</v>
      </c>
      <c r="V502" s="432">
        <f t="shared" si="17"/>
        <v>0.4</v>
      </c>
    </row>
    <row r="503" spans="12:22" ht="15" x14ac:dyDescent="0.25">
      <c r="L503" s="389">
        <f t="shared" si="18"/>
        <v>497</v>
      </c>
      <c r="M503" s="429" t="s">
        <v>750</v>
      </c>
      <c r="N503" s="430">
        <v>776</v>
      </c>
      <c r="O503" s="429" t="s">
        <v>136</v>
      </c>
      <c r="P503" s="429" t="s">
        <v>751</v>
      </c>
      <c r="Q503" s="430">
        <v>1.0182</v>
      </c>
      <c r="R503" s="430">
        <v>0</v>
      </c>
      <c r="S503" s="430">
        <v>0</v>
      </c>
      <c r="T503" s="431">
        <v>0.37230000000000002</v>
      </c>
      <c r="U503" s="437">
        <v>1</v>
      </c>
      <c r="V503" s="432" t="str">
        <f t="shared" si="17"/>
        <v>N/A</v>
      </c>
    </row>
    <row r="504" spans="12:22" ht="15" x14ac:dyDescent="0.25">
      <c r="L504" s="389">
        <f t="shared" si="18"/>
        <v>498</v>
      </c>
      <c r="M504" s="429" t="s">
        <v>1297</v>
      </c>
      <c r="N504" s="430">
        <v>134</v>
      </c>
      <c r="O504" s="429" t="s">
        <v>136</v>
      </c>
      <c r="P504" s="429" t="s">
        <v>1298</v>
      </c>
      <c r="Q504" s="430">
        <v>1.0182</v>
      </c>
      <c r="R504" s="430">
        <v>0</v>
      </c>
      <c r="S504" s="430">
        <v>0</v>
      </c>
      <c r="T504" s="431">
        <v>0</v>
      </c>
      <c r="U504" s="437">
        <v>0.4</v>
      </c>
      <c r="V504" s="432">
        <f t="shared" si="17"/>
        <v>0.4</v>
      </c>
    </row>
    <row r="505" spans="12:22" ht="15" x14ac:dyDescent="0.25">
      <c r="L505" s="389">
        <f t="shared" si="18"/>
        <v>499</v>
      </c>
      <c r="M505" s="429" t="s">
        <v>1299</v>
      </c>
      <c r="N505" s="430">
        <v>310</v>
      </c>
      <c r="O505" s="429" t="s">
        <v>136</v>
      </c>
      <c r="P505" s="429" t="s">
        <v>1300</v>
      </c>
      <c r="Q505" s="430">
        <v>1.0182</v>
      </c>
      <c r="R505" s="430">
        <v>0</v>
      </c>
      <c r="S505" s="430">
        <v>0</v>
      </c>
      <c r="T505" s="431">
        <v>0</v>
      </c>
      <c r="U505" s="437">
        <v>0.4</v>
      </c>
      <c r="V505" s="432">
        <f t="shared" si="17"/>
        <v>0.4</v>
      </c>
    </row>
    <row r="506" spans="12:22" ht="15" x14ac:dyDescent="0.25">
      <c r="L506" s="389">
        <f t="shared" si="18"/>
        <v>500</v>
      </c>
      <c r="M506" s="429" t="s">
        <v>411</v>
      </c>
      <c r="N506" s="430">
        <v>1734</v>
      </c>
      <c r="O506" s="429" t="s">
        <v>136</v>
      </c>
      <c r="P506" s="429" t="s">
        <v>544</v>
      </c>
      <c r="Q506" s="430">
        <v>1.0182</v>
      </c>
      <c r="R506" s="430">
        <v>15732830</v>
      </c>
      <c r="S506" s="430">
        <v>12437</v>
      </c>
      <c r="T506" s="431">
        <v>0.79679999999999995</v>
      </c>
      <c r="U506" s="437">
        <v>1</v>
      </c>
      <c r="V506" s="432" t="str">
        <f t="shared" si="17"/>
        <v>N/A</v>
      </c>
    </row>
    <row r="507" spans="12:22" ht="15" x14ac:dyDescent="0.25">
      <c r="L507" s="389">
        <f t="shared" si="18"/>
        <v>501</v>
      </c>
      <c r="M507" s="429" t="s">
        <v>412</v>
      </c>
      <c r="N507" s="430">
        <v>464</v>
      </c>
      <c r="O507" s="429" t="s">
        <v>136</v>
      </c>
      <c r="P507" s="429" t="s">
        <v>545</v>
      </c>
      <c r="Q507" s="430">
        <v>1.0182</v>
      </c>
      <c r="R507" s="430">
        <v>0</v>
      </c>
      <c r="S507" s="430">
        <v>0</v>
      </c>
      <c r="T507" s="431">
        <v>0.42849999999999999</v>
      </c>
      <c r="U507" s="437">
        <v>1</v>
      </c>
      <c r="V507" s="432" t="str">
        <f t="shared" si="17"/>
        <v>N/A</v>
      </c>
    </row>
    <row r="508" spans="12:22" ht="15" x14ac:dyDescent="0.25">
      <c r="L508" s="389">
        <f t="shared" si="18"/>
        <v>502</v>
      </c>
      <c r="M508" s="429" t="s">
        <v>1301</v>
      </c>
      <c r="N508" s="430">
        <v>456</v>
      </c>
      <c r="O508" s="429" t="s">
        <v>136</v>
      </c>
      <c r="P508" s="429" t="s">
        <v>1302</v>
      </c>
      <c r="Q508" s="430">
        <v>1.0182</v>
      </c>
      <c r="R508" s="430">
        <v>0</v>
      </c>
      <c r="S508" s="430">
        <v>0</v>
      </c>
      <c r="T508" s="431">
        <v>0.57550000000000001</v>
      </c>
      <c r="U508" s="437">
        <v>1</v>
      </c>
      <c r="V508" s="432" t="str">
        <f t="shared" si="17"/>
        <v>N/A</v>
      </c>
    </row>
    <row r="509" spans="12:22" ht="15" x14ac:dyDescent="0.25">
      <c r="L509" s="389">
        <f t="shared" si="18"/>
        <v>503</v>
      </c>
      <c r="M509" s="429" t="s">
        <v>413</v>
      </c>
      <c r="N509" s="430">
        <v>216</v>
      </c>
      <c r="O509" s="429" t="s">
        <v>136</v>
      </c>
      <c r="P509" s="429" t="s">
        <v>546</v>
      </c>
      <c r="Q509" s="430">
        <v>1.0182</v>
      </c>
      <c r="R509" s="430">
        <v>0</v>
      </c>
      <c r="S509" s="430">
        <v>0</v>
      </c>
      <c r="T509" s="431">
        <v>0.39460000000000001</v>
      </c>
      <c r="U509" s="437">
        <v>1</v>
      </c>
      <c r="V509" s="432" t="str">
        <f t="shared" si="17"/>
        <v>N/A</v>
      </c>
    </row>
    <row r="510" spans="12:22" ht="15" x14ac:dyDescent="0.25">
      <c r="L510" s="389">
        <f t="shared" si="18"/>
        <v>504</v>
      </c>
      <c r="M510" s="429" t="s">
        <v>1303</v>
      </c>
      <c r="N510" s="430">
        <v>828</v>
      </c>
      <c r="O510" s="429" t="s">
        <v>136</v>
      </c>
      <c r="P510" s="429" t="s">
        <v>1304</v>
      </c>
      <c r="Q510" s="430">
        <v>1.0182</v>
      </c>
      <c r="R510" s="430">
        <v>0</v>
      </c>
      <c r="S510" s="430">
        <v>0</v>
      </c>
      <c r="T510" s="431">
        <v>0</v>
      </c>
      <c r="U510" s="437">
        <v>1</v>
      </c>
      <c r="V510" s="432" t="str">
        <f t="shared" si="17"/>
        <v>N/A</v>
      </c>
    </row>
    <row r="511" spans="12:22" ht="15" x14ac:dyDescent="0.25">
      <c r="L511" s="389">
        <f t="shared" si="18"/>
        <v>505</v>
      </c>
      <c r="M511" s="429" t="s">
        <v>752</v>
      </c>
      <c r="N511" s="430">
        <v>274</v>
      </c>
      <c r="O511" s="429" t="s">
        <v>136</v>
      </c>
      <c r="P511" s="429" t="s">
        <v>753</v>
      </c>
      <c r="Q511" s="430">
        <v>1.0182</v>
      </c>
      <c r="R511" s="430">
        <v>0</v>
      </c>
      <c r="S511" s="430">
        <v>0</v>
      </c>
      <c r="T511" s="431">
        <v>0</v>
      </c>
      <c r="U511" s="437">
        <v>1</v>
      </c>
      <c r="V511" s="432" t="str">
        <f t="shared" si="17"/>
        <v>N/A</v>
      </c>
    </row>
    <row r="512" spans="12:22" ht="15" x14ac:dyDescent="0.25">
      <c r="L512" s="389">
        <f t="shared" si="18"/>
        <v>506</v>
      </c>
      <c r="M512" s="429" t="s">
        <v>1305</v>
      </c>
      <c r="N512" s="430">
        <v>590</v>
      </c>
      <c r="O512" s="429" t="s">
        <v>136</v>
      </c>
      <c r="P512" s="429" t="s">
        <v>1306</v>
      </c>
      <c r="Q512" s="430">
        <v>1.0182</v>
      </c>
      <c r="R512" s="430">
        <v>0</v>
      </c>
      <c r="S512" s="430">
        <v>0</v>
      </c>
      <c r="T512" s="431">
        <v>0</v>
      </c>
      <c r="U512" s="437">
        <v>0.4</v>
      </c>
      <c r="V512" s="432">
        <f t="shared" si="17"/>
        <v>0.4</v>
      </c>
    </row>
    <row r="513" spans="12:22" ht="15" x14ac:dyDescent="0.25">
      <c r="L513" s="389">
        <f t="shared" si="18"/>
        <v>507</v>
      </c>
      <c r="M513" s="429" t="s">
        <v>414</v>
      </c>
      <c r="N513" s="430">
        <v>956</v>
      </c>
      <c r="O513" s="429" t="s">
        <v>136</v>
      </c>
      <c r="P513" s="429" t="s">
        <v>547</v>
      </c>
      <c r="Q513" s="430">
        <v>1.0182</v>
      </c>
      <c r="R513" s="430">
        <v>0</v>
      </c>
      <c r="S513" s="430">
        <v>0</v>
      </c>
      <c r="T513" s="431">
        <v>0.19769999999999999</v>
      </c>
      <c r="U513" s="437">
        <v>1</v>
      </c>
      <c r="V513" s="432" t="str">
        <f t="shared" si="17"/>
        <v>N/A</v>
      </c>
    </row>
    <row r="514" spans="12:22" ht="15" x14ac:dyDescent="0.25">
      <c r="L514" s="389">
        <f t="shared" si="18"/>
        <v>508</v>
      </c>
      <c r="M514" s="429" t="s">
        <v>1307</v>
      </c>
      <c r="N514" s="430">
        <v>794</v>
      </c>
      <c r="O514" s="429" t="s">
        <v>136</v>
      </c>
      <c r="P514" s="429" t="s">
        <v>1308</v>
      </c>
      <c r="Q514" s="430">
        <v>1.0182</v>
      </c>
      <c r="R514" s="430">
        <v>0</v>
      </c>
      <c r="S514" s="430">
        <v>0</v>
      </c>
      <c r="T514" s="431">
        <v>0</v>
      </c>
      <c r="U514" s="437">
        <v>0.4</v>
      </c>
      <c r="V514" s="432">
        <f t="shared" si="17"/>
        <v>0.4</v>
      </c>
    </row>
    <row r="515" spans="12:22" ht="15" x14ac:dyDescent="0.25">
      <c r="L515" s="389">
        <f t="shared" si="18"/>
        <v>509</v>
      </c>
      <c r="M515" s="429" t="s">
        <v>415</v>
      </c>
      <c r="N515" s="430">
        <v>28</v>
      </c>
      <c r="O515" s="429" t="s">
        <v>136</v>
      </c>
      <c r="P515" s="429" t="s">
        <v>548</v>
      </c>
      <c r="Q515" s="430">
        <v>1.0182</v>
      </c>
      <c r="R515" s="430">
        <v>0</v>
      </c>
      <c r="S515" s="430">
        <v>0</v>
      </c>
      <c r="T515" s="431">
        <v>0.58620000000000005</v>
      </c>
      <c r="U515" s="437">
        <v>1</v>
      </c>
      <c r="V515" s="432" t="str">
        <f t="shared" ref="V515:V578" si="19">IF(U515=1,"N/A",U515)</f>
        <v>N/A</v>
      </c>
    </row>
    <row r="516" spans="12:22" ht="15" x14ac:dyDescent="0.25">
      <c r="L516" s="389">
        <f t="shared" si="18"/>
        <v>510</v>
      </c>
      <c r="M516" s="429" t="s">
        <v>1309</v>
      </c>
      <c r="N516" s="430">
        <v>74</v>
      </c>
      <c r="O516" s="429" t="s">
        <v>123</v>
      </c>
      <c r="P516" s="429" t="s">
        <v>1310</v>
      </c>
      <c r="Q516" s="430">
        <v>0.96599999999999997</v>
      </c>
      <c r="R516" s="430">
        <v>0</v>
      </c>
      <c r="S516" s="430">
        <v>0</v>
      </c>
      <c r="T516" s="431">
        <v>0</v>
      </c>
      <c r="U516" s="437">
        <v>0.4</v>
      </c>
      <c r="V516" s="432">
        <f t="shared" si="19"/>
        <v>0.4</v>
      </c>
    </row>
    <row r="517" spans="12:22" ht="15" x14ac:dyDescent="0.25">
      <c r="L517" s="389">
        <f t="shared" si="18"/>
        <v>511</v>
      </c>
      <c r="M517" s="429" t="s">
        <v>1311</v>
      </c>
      <c r="N517" s="430">
        <v>34</v>
      </c>
      <c r="O517" s="429" t="s">
        <v>123</v>
      </c>
      <c r="P517" s="429" t="s">
        <v>1312</v>
      </c>
      <c r="Q517" s="430">
        <v>0.96599999999999997</v>
      </c>
      <c r="R517" s="430">
        <v>0</v>
      </c>
      <c r="S517" s="430">
        <v>0</v>
      </c>
      <c r="T517" s="431">
        <v>0.32200000000000001</v>
      </c>
      <c r="U517" s="437">
        <v>0.4</v>
      </c>
      <c r="V517" s="432">
        <f t="shared" si="19"/>
        <v>0.4</v>
      </c>
    </row>
    <row r="518" spans="12:22" ht="15" x14ac:dyDescent="0.25">
      <c r="L518" s="389">
        <f t="shared" si="18"/>
        <v>512</v>
      </c>
      <c r="M518" s="429" t="s">
        <v>416</v>
      </c>
      <c r="N518" s="430">
        <v>34</v>
      </c>
      <c r="O518" s="429" t="s">
        <v>123</v>
      </c>
      <c r="P518" s="429" t="s">
        <v>549</v>
      </c>
      <c r="Q518" s="430">
        <v>0.96599999999999997</v>
      </c>
      <c r="R518" s="430">
        <v>0</v>
      </c>
      <c r="S518" s="430">
        <v>0</v>
      </c>
      <c r="T518" s="431">
        <v>0.43569999999999998</v>
      </c>
      <c r="U518" s="437">
        <v>1</v>
      </c>
      <c r="V518" s="432" t="str">
        <f t="shared" si="19"/>
        <v>N/A</v>
      </c>
    </row>
    <row r="519" spans="12:22" ht="15" x14ac:dyDescent="0.25">
      <c r="L519" s="389">
        <f t="shared" si="18"/>
        <v>513</v>
      </c>
      <c r="M519" s="429" t="s">
        <v>1313</v>
      </c>
      <c r="N519" s="430">
        <v>28</v>
      </c>
      <c r="O519" s="429" t="s">
        <v>123</v>
      </c>
      <c r="P519" s="429" t="s">
        <v>1314</v>
      </c>
      <c r="Q519" s="430">
        <v>0.96599999999999997</v>
      </c>
      <c r="R519" s="430">
        <v>0</v>
      </c>
      <c r="S519" s="430">
        <v>0</v>
      </c>
      <c r="T519" s="431">
        <v>0</v>
      </c>
      <c r="U519" s="437">
        <v>0.4</v>
      </c>
      <c r="V519" s="432">
        <f t="shared" si="19"/>
        <v>0.4</v>
      </c>
    </row>
    <row r="520" spans="12:22" ht="15" x14ac:dyDescent="0.25">
      <c r="L520" s="389">
        <f t="shared" si="18"/>
        <v>514</v>
      </c>
      <c r="M520" s="429" t="s">
        <v>1315</v>
      </c>
      <c r="N520" s="430">
        <v>88</v>
      </c>
      <c r="O520" s="429" t="s">
        <v>123</v>
      </c>
      <c r="P520" s="429" t="s">
        <v>1316</v>
      </c>
      <c r="Q520" s="430">
        <v>0.96599999999999997</v>
      </c>
      <c r="R520" s="430">
        <v>0</v>
      </c>
      <c r="S520" s="430">
        <v>0</v>
      </c>
      <c r="T520" s="431">
        <v>0</v>
      </c>
      <c r="U520" s="437">
        <v>0.4</v>
      </c>
      <c r="V520" s="432">
        <f t="shared" si="19"/>
        <v>0.4</v>
      </c>
    </row>
    <row r="521" spans="12:22" ht="15" x14ac:dyDescent="0.25">
      <c r="L521" s="389">
        <f t="shared" si="18"/>
        <v>515</v>
      </c>
      <c r="M521" s="429" t="s">
        <v>754</v>
      </c>
      <c r="N521" s="430">
        <v>52</v>
      </c>
      <c r="O521" s="429" t="s">
        <v>123</v>
      </c>
      <c r="P521" s="429" t="s">
        <v>534</v>
      </c>
      <c r="Q521" s="430">
        <v>0.96599999999999997</v>
      </c>
      <c r="R521" s="430">
        <v>0</v>
      </c>
      <c r="S521" s="430">
        <v>0</v>
      </c>
      <c r="T521" s="431">
        <v>0</v>
      </c>
      <c r="U521" s="437">
        <v>1</v>
      </c>
      <c r="V521" s="432" t="str">
        <f t="shared" si="19"/>
        <v>N/A</v>
      </c>
    </row>
    <row r="522" spans="12:22" ht="15" x14ac:dyDescent="0.25">
      <c r="L522" s="389">
        <f t="shared" si="18"/>
        <v>516</v>
      </c>
      <c r="M522" s="429" t="s">
        <v>1317</v>
      </c>
      <c r="N522" s="430">
        <v>26</v>
      </c>
      <c r="O522" s="429" t="s">
        <v>123</v>
      </c>
      <c r="P522" s="429" t="s">
        <v>1318</v>
      </c>
      <c r="Q522" s="430">
        <v>0.96599999999999997</v>
      </c>
      <c r="R522" s="430">
        <v>0</v>
      </c>
      <c r="S522" s="430">
        <v>0</v>
      </c>
      <c r="T522" s="431">
        <v>0</v>
      </c>
      <c r="U522" s="437">
        <v>0.4</v>
      </c>
      <c r="V522" s="432">
        <f t="shared" si="19"/>
        <v>0.4</v>
      </c>
    </row>
    <row r="523" spans="12:22" ht="15" x14ac:dyDescent="0.25">
      <c r="L523" s="389">
        <f t="shared" si="18"/>
        <v>517</v>
      </c>
      <c r="M523" s="429" t="s">
        <v>1319</v>
      </c>
      <c r="N523" s="430">
        <v>132</v>
      </c>
      <c r="O523" s="429" t="s">
        <v>123</v>
      </c>
      <c r="P523" s="429" t="s">
        <v>1320</v>
      </c>
      <c r="Q523" s="430">
        <v>0.96599999999999997</v>
      </c>
      <c r="R523" s="430">
        <v>0</v>
      </c>
      <c r="S523" s="430">
        <v>0</v>
      </c>
      <c r="T523" s="431">
        <v>0</v>
      </c>
      <c r="U523" s="437">
        <v>1</v>
      </c>
      <c r="V523" s="432" t="str">
        <f t="shared" si="19"/>
        <v>N/A</v>
      </c>
    </row>
    <row r="524" spans="12:22" ht="15" x14ac:dyDescent="0.25">
      <c r="L524" s="389">
        <f t="shared" si="18"/>
        <v>518</v>
      </c>
      <c r="M524" s="429" t="s">
        <v>1321</v>
      </c>
      <c r="N524" s="430">
        <v>92</v>
      </c>
      <c r="O524" s="429" t="s">
        <v>123</v>
      </c>
      <c r="P524" s="429" t="s">
        <v>465</v>
      </c>
      <c r="Q524" s="430">
        <v>0.96599999999999997</v>
      </c>
      <c r="R524" s="430">
        <v>0</v>
      </c>
      <c r="S524" s="430">
        <v>0</v>
      </c>
      <c r="T524" s="431">
        <v>7.9200000000000007E-2</v>
      </c>
      <c r="U524" s="437">
        <v>0.4</v>
      </c>
      <c r="V524" s="432">
        <f t="shared" si="19"/>
        <v>0.4</v>
      </c>
    </row>
    <row r="525" spans="12:22" ht="15" x14ac:dyDescent="0.25">
      <c r="L525" s="389">
        <f t="shared" si="18"/>
        <v>519</v>
      </c>
      <c r="M525" s="429" t="s">
        <v>1322</v>
      </c>
      <c r="N525" s="430">
        <v>210</v>
      </c>
      <c r="O525" s="429" t="s">
        <v>123</v>
      </c>
      <c r="P525" s="429" t="s">
        <v>1323</v>
      </c>
      <c r="Q525" s="430">
        <v>0.96599999999999997</v>
      </c>
      <c r="R525" s="430">
        <v>0</v>
      </c>
      <c r="S525" s="430">
        <v>0</v>
      </c>
      <c r="T525" s="431">
        <v>0.47270000000000001</v>
      </c>
      <c r="U525" s="437">
        <v>0.47270000000000001</v>
      </c>
      <c r="V525" s="432">
        <f t="shared" si="19"/>
        <v>0.47270000000000001</v>
      </c>
    </row>
    <row r="526" spans="12:22" ht="15" x14ac:dyDescent="0.25">
      <c r="L526" s="389">
        <f t="shared" si="18"/>
        <v>520</v>
      </c>
      <c r="M526" s="429" t="s">
        <v>1324</v>
      </c>
      <c r="N526" s="430">
        <v>18</v>
      </c>
      <c r="O526" s="429" t="s">
        <v>123</v>
      </c>
      <c r="P526" s="429" t="s">
        <v>1325</v>
      </c>
      <c r="Q526" s="430">
        <v>0.96599999999999997</v>
      </c>
      <c r="R526" s="430">
        <v>0</v>
      </c>
      <c r="S526" s="430">
        <v>0</v>
      </c>
      <c r="T526" s="431">
        <v>0</v>
      </c>
      <c r="U526" s="437">
        <v>0.4</v>
      </c>
      <c r="V526" s="432">
        <f t="shared" si="19"/>
        <v>0.4</v>
      </c>
    </row>
    <row r="527" spans="12:22" ht="15" x14ac:dyDescent="0.25">
      <c r="L527" s="389">
        <f t="shared" si="18"/>
        <v>521</v>
      </c>
      <c r="M527" s="429" t="s">
        <v>1326</v>
      </c>
      <c r="N527" s="430">
        <v>28</v>
      </c>
      <c r="O527" s="429" t="s">
        <v>123</v>
      </c>
      <c r="P527" s="429" t="s">
        <v>1327</v>
      </c>
      <c r="Q527" s="430">
        <v>0.96599999999999997</v>
      </c>
      <c r="R527" s="430">
        <v>0</v>
      </c>
      <c r="S527" s="430">
        <v>0</v>
      </c>
      <c r="T527" s="431">
        <v>0</v>
      </c>
      <c r="U527" s="437">
        <v>0.4</v>
      </c>
      <c r="V527" s="432">
        <f t="shared" si="19"/>
        <v>0.4</v>
      </c>
    </row>
    <row r="528" spans="12:22" ht="15" x14ac:dyDescent="0.25">
      <c r="L528" s="389">
        <f t="shared" si="18"/>
        <v>522</v>
      </c>
      <c r="M528" s="429" t="s">
        <v>1328</v>
      </c>
      <c r="N528" s="430">
        <v>58</v>
      </c>
      <c r="O528" s="429" t="s">
        <v>123</v>
      </c>
      <c r="P528" s="429" t="s">
        <v>1329</v>
      </c>
      <c r="Q528" s="430">
        <v>0.96599999999999997</v>
      </c>
      <c r="R528" s="430">
        <v>0</v>
      </c>
      <c r="S528" s="430">
        <v>0</v>
      </c>
      <c r="T528" s="431">
        <v>0</v>
      </c>
      <c r="U528" s="437">
        <v>0.4</v>
      </c>
      <c r="V528" s="432">
        <f t="shared" si="19"/>
        <v>0.4</v>
      </c>
    </row>
    <row r="529" spans="12:22" ht="15" x14ac:dyDescent="0.25">
      <c r="L529" s="389">
        <f t="shared" si="18"/>
        <v>523</v>
      </c>
      <c r="M529" s="429" t="s">
        <v>1330</v>
      </c>
      <c r="N529" s="430">
        <v>134</v>
      </c>
      <c r="O529" s="429" t="s">
        <v>123</v>
      </c>
      <c r="P529" s="429" t="s">
        <v>1331</v>
      </c>
      <c r="Q529" s="430">
        <v>0.96599999999999997</v>
      </c>
      <c r="R529" s="430">
        <v>0</v>
      </c>
      <c r="S529" s="430">
        <v>0</v>
      </c>
      <c r="T529" s="431">
        <v>4.9599999999999998E-2</v>
      </c>
      <c r="U529" s="437">
        <v>1</v>
      </c>
      <c r="V529" s="432" t="str">
        <f t="shared" si="19"/>
        <v>N/A</v>
      </c>
    </row>
    <row r="530" spans="12:22" ht="15" x14ac:dyDescent="0.25">
      <c r="L530" s="389">
        <f t="shared" si="18"/>
        <v>524</v>
      </c>
      <c r="M530" s="429" t="s">
        <v>1332</v>
      </c>
      <c r="N530" s="430">
        <v>130</v>
      </c>
      <c r="O530" s="429" t="s">
        <v>123</v>
      </c>
      <c r="P530" s="429" t="s">
        <v>900</v>
      </c>
      <c r="Q530" s="430">
        <v>0.96599999999999997</v>
      </c>
      <c r="R530" s="430">
        <v>0</v>
      </c>
      <c r="S530" s="430">
        <v>0</v>
      </c>
      <c r="T530" s="431">
        <v>0.32419999999999999</v>
      </c>
      <c r="U530" s="437">
        <v>0.4</v>
      </c>
      <c r="V530" s="432">
        <f t="shared" si="19"/>
        <v>0.4</v>
      </c>
    </row>
    <row r="531" spans="12:22" ht="15" x14ac:dyDescent="0.25">
      <c r="L531" s="389">
        <f t="shared" si="18"/>
        <v>525</v>
      </c>
      <c r="M531" s="429" t="s">
        <v>755</v>
      </c>
      <c r="N531" s="430">
        <v>40</v>
      </c>
      <c r="O531" s="429" t="s">
        <v>123</v>
      </c>
      <c r="P531" s="429" t="s">
        <v>756</v>
      </c>
      <c r="Q531" s="430">
        <v>0.96599999999999997</v>
      </c>
      <c r="R531" s="430">
        <v>0</v>
      </c>
      <c r="S531" s="430">
        <v>0</v>
      </c>
      <c r="T531" s="431">
        <v>0.27489999999999998</v>
      </c>
      <c r="U531" s="437">
        <v>1</v>
      </c>
      <c r="V531" s="432" t="str">
        <f t="shared" si="19"/>
        <v>N/A</v>
      </c>
    </row>
    <row r="532" spans="12:22" ht="15" x14ac:dyDescent="0.25">
      <c r="L532" s="389">
        <f t="shared" si="18"/>
        <v>526</v>
      </c>
      <c r="M532" s="429" t="s">
        <v>417</v>
      </c>
      <c r="N532" s="430">
        <v>400</v>
      </c>
      <c r="O532" s="429" t="s">
        <v>123</v>
      </c>
      <c r="P532" s="429" t="s">
        <v>550</v>
      </c>
      <c r="Q532" s="430">
        <v>0.96599999999999997</v>
      </c>
      <c r="R532" s="430">
        <v>4471549</v>
      </c>
      <c r="S532" s="430">
        <v>11736</v>
      </c>
      <c r="T532" s="431">
        <v>0.76270000000000004</v>
      </c>
      <c r="U532" s="437">
        <v>1</v>
      </c>
      <c r="V532" s="432" t="str">
        <f t="shared" si="19"/>
        <v>N/A</v>
      </c>
    </row>
    <row r="533" spans="12:22" ht="15" x14ac:dyDescent="0.25">
      <c r="L533" s="389">
        <f t="shared" si="18"/>
        <v>527</v>
      </c>
      <c r="M533" s="429" t="s">
        <v>757</v>
      </c>
      <c r="N533" s="430">
        <v>58</v>
      </c>
      <c r="O533" s="429" t="s">
        <v>123</v>
      </c>
      <c r="P533" s="429" t="s">
        <v>758</v>
      </c>
      <c r="Q533" s="430">
        <v>0.96599999999999997</v>
      </c>
      <c r="R533" s="430">
        <v>0</v>
      </c>
      <c r="S533" s="430">
        <v>0</v>
      </c>
      <c r="T533" s="431">
        <v>0.16259999999999999</v>
      </c>
      <c r="U533" s="437">
        <v>1</v>
      </c>
      <c r="V533" s="432" t="str">
        <f t="shared" si="19"/>
        <v>N/A</v>
      </c>
    </row>
    <row r="534" spans="12:22" ht="15" x14ac:dyDescent="0.25">
      <c r="L534" s="389">
        <f t="shared" si="18"/>
        <v>528</v>
      </c>
      <c r="M534" s="429" t="s">
        <v>418</v>
      </c>
      <c r="N534" s="430">
        <v>118</v>
      </c>
      <c r="O534" s="429" t="s">
        <v>123</v>
      </c>
      <c r="P534" s="429" t="s">
        <v>551</v>
      </c>
      <c r="Q534" s="430">
        <v>0.96599999999999997</v>
      </c>
      <c r="R534" s="430">
        <v>0</v>
      </c>
      <c r="S534" s="430">
        <v>0</v>
      </c>
      <c r="T534" s="431">
        <v>0.46139999999999998</v>
      </c>
      <c r="U534" s="437">
        <v>1</v>
      </c>
      <c r="V534" s="432" t="str">
        <f t="shared" si="19"/>
        <v>N/A</v>
      </c>
    </row>
    <row r="535" spans="12:22" ht="15" x14ac:dyDescent="0.25">
      <c r="L535" s="389">
        <f t="shared" si="18"/>
        <v>529</v>
      </c>
      <c r="M535" s="429" t="s">
        <v>1333</v>
      </c>
      <c r="N535" s="430">
        <v>120</v>
      </c>
      <c r="O535" s="429" t="s">
        <v>123</v>
      </c>
      <c r="P535" s="429" t="s">
        <v>656</v>
      </c>
      <c r="Q535" s="430">
        <v>0.96599999999999997</v>
      </c>
      <c r="R535" s="430">
        <v>0</v>
      </c>
      <c r="S535" s="430">
        <v>0</v>
      </c>
      <c r="T535" s="431">
        <v>0</v>
      </c>
      <c r="U535" s="437">
        <v>1</v>
      </c>
      <c r="V535" s="432" t="str">
        <f t="shared" si="19"/>
        <v>N/A</v>
      </c>
    </row>
    <row r="536" spans="12:22" ht="15" x14ac:dyDescent="0.25">
      <c r="L536" s="389">
        <f t="shared" si="18"/>
        <v>530</v>
      </c>
      <c r="M536" s="429" t="s">
        <v>1334</v>
      </c>
      <c r="N536" s="430">
        <v>64</v>
      </c>
      <c r="O536" s="429" t="s">
        <v>123</v>
      </c>
      <c r="P536" s="429" t="s">
        <v>1335</v>
      </c>
      <c r="Q536" s="430">
        <v>0.96599999999999997</v>
      </c>
      <c r="R536" s="430">
        <v>0</v>
      </c>
      <c r="S536" s="430">
        <v>0</v>
      </c>
      <c r="T536" s="431">
        <v>0</v>
      </c>
      <c r="U536" s="437">
        <v>0.4</v>
      </c>
      <c r="V536" s="432">
        <f t="shared" si="19"/>
        <v>0.4</v>
      </c>
    </row>
    <row r="537" spans="12:22" ht="13.5" x14ac:dyDescent="0.25">
      <c r="L537" s="389">
        <f t="shared" si="18"/>
        <v>531</v>
      </c>
      <c r="M537" s="390"/>
      <c r="N537" s="391"/>
      <c r="O537" s="390"/>
      <c r="P537" s="390"/>
      <c r="Q537" s="392"/>
      <c r="R537" s="391"/>
      <c r="S537" s="391"/>
      <c r="V537" s="432">
        <f t="shared" si="19"/>
        <v>0</v>
      </c>
    </row>
    <row r="538" spans="12:22" ht="13.5" x14ac:dyDescent="0.25">
      <c r="L538" s="389">
        <f t="shared" si="18"/>
        <v>532</v>
      </c>
      <c r="M538" s="390"/>
      <c r="N538" s="391"/>
      <c r="O538" s="390"/>
      <c r="P538" s="390"/>
      <c r="Q538" s="392"/>
      <c r="R538" s="391"/>
      <c r="S538" s="391"/>
      <c r="V538" s="432">
        <f t="shared" si="19"/>
        <v>0</v>
      </c>
    </row>
    <row r="539" spans="12:22" ht="13.5" x14ac:dyDescent="0.25">
      <c r="L539" s="389">
        <f t="shared" si="18"/>
        <v>533</v>
      </c>
      <c r="M539" s="390"/>
      <c r="N539" s="391"/>
      <c r="O539" s="390"/>
      <c r="P539" s="390"/>
      <c r="Q539" s="392"/>
      <c r="R539" s="391"/>
      <c r="S539" s="391"/>
      <c r="V539" s="432">
        <f t="shared" si="19"/>
        <v>0</v>
      </c>
    </row>
    <row r="540" spans="12:22" ht="13.5" x14ac:dyDescent="0.25">
      <c r="L540" s="389">
        <f t="shared" si="18"/>
        <v>534</v>
      </c>
      <c r="M540" s="390"/>
      <c r="N540" s="391"/>
      <c r="O540" s="390"/>
      <c r="P540" s="390"/>
      <c r="Q540" s="392"/>
      <c r="R540" s="391"/>
      <c r="S540" s="391"/>
      <c r="V540" s="432">
        <f t="shared" si="19"/>
        <v>0</v>
      </c>
    </row>
    <row r="541" spans="12:22" ht="13.5" x14ac:dyDescent="0.25">
      <c r="L541" s="389">
        <f t="shared" ref="L541:L604" si="20">L540+1</f>
        <v>535</v>
      </c>
      <c r="M541" s="390"/>
      <c r="N541" s="391"/>
      <c r="O541" s="390"/>
      <c r="P541" s="390"/>
      <c r="Q541" s="392"/>
      <c r="R541" s="391"/>
      <c r="S541" s="391"/>
      <c r="V541" s="432">
        <f t="shared" si="19"/>
        <v>0</v>
      </c>
    </row>
    <row r="542" spans="12:22" ht="13.5" x14ac:dyDescent="0.25">
      <c r="L542" s="389">
        <f t="shared" si="20"/>
        <v>536</v>
      </c>
      <c r="M542" s="390"/>
      <c r="N542" s="391"/>
      <c r="O542" s="390"/>
      <c r="P542" s="390"/>
      <c r="Q542" s="392"/>
      <c r="R542" s="391"/>
      <c r="S542" s="391"/>
      <c r="V542" s="432">
        <f t="shared" si="19"/>
        <v>0</v>
      </c>
    </row>
    <row r="543" spans="12:22" ht="13.5" x14ac:dyDescent="0.25">
      <c r="L543" s="389">
        <f t="shared" si="20"/>
        <v>537</v>
      </c>
      <c r="M543" s="390"/>
      <c r="N543" s="391"/>
      <c r="O543" s="390"/>
      <c r="P543" s="390"/>
      <c r="Q543" s="392"/>
      <c r="R543" s="391"/>
      <c r="S543" s="391"/>
      <c r="V543" s="432">
        <f t="shared" si="19"/>
        <v>0</v>
      </c>
    </row>
    <row r="544" spans="12:22" ht="13.5" x14ac:dyDescent="0.25">
      <c r="L544" s="389">
        <f t="shared" si="20"/>
        <v>538</v>
      </c>
      <c r="M544" s="390"/>
      <c r="N544" s="391"/>
      <c r="O544" s="390"/>
      <c r="P544" s="390"/>
      <c r="Q544" s="392"/>
      <c r="R544" s="391"/>
      <c r="S544" s="391"/>
      <c r="V544" s="432">
        <f t="shared" si="19"/>
        <v>0</v>
      </c>
    </row>
    <row r="545" spans="2:32" ht="13.5" x14ac:dyDescent="0.25">
      <c r="L545" s="389">
        <f t="shared" si="20"/>
        <v>539</v>
      </c>
      <c r="M545" s="390"/>
      <c r="N545" s="391"/>
      <c r="O545" s="390"/>
      <c r="P545" s="390"/>
      <c r="Q545" s="392"/>
      <c r="R545" s="391"/>
      <c r="S545" s="391"/>
      <c r="V545" s="432">
        <f t="shared" si="19"/>
        <v>0</v>
      </c>
    </row>
    <row r="546" spans="2:32" ht="13.5" x14ac:dyDescent="0.25">
      <c r="L546" s="389">
        <f t="shared" si="20"/>
        <v>540</v>
      </c>
      <c r="M546" s="390"/>
      <c r="N546" s="391"/>
      <c r="O546" s="390"/>
      <c r="P546" s="390"/>
      <c r="Q546" s="392"/>
      <c r="R546" s="391"/>
      <c r="S546" s="391"/>
      <c r="V546" s="432">
        <f t="shared" si="19"/>
        <v>0</v>
      </c>
    </row>
    <row r="547" spans="2:32" ht="13.5" x14ac:dyDescent="0.25">
      <c r="L547" s="389">
        <f t="shared" si="20"/>
        <v>541</v>
      </c>
      <c r="M547" s="390"/>
      <c r="N547" s="391"/>
      <c r="O547" s="390"/>
      <c r="P547" s="390"/>
      <c r="Q547" s="392"/>
      <c r="R547" s="391"/>
      <c r="S547" s="391"/>
      <c r="V547" s="432">
        <f t="shared" si="19"/>
        <v>0</v>
      </c>
    </row>
    <row r="548" spans="2:32" ht="13.5" x14ac:dyDescent="0.25">
      <c r="L548" s="389">
        <f t="shared" si="20"/>
        <v>542</v>
      </c>
      <c r="M548" s="390"/>
      <c r="N548" s="391"/>
      <c r="O548" s="390"/>
      <c r="P548" s="390"/>
      <c r="Q548" s="392"/>
      <c r="R548" s="391"/>
      <c r="S548" s="391"/>
      <c r="V548" s="432">
        <f t="shared" si="19"/>
        <v>0</v>
      </c>
    </row>
    <row r="549" spans="2:32" ht="13.5" x14ac:dyDescent="0.25">
      <c r="L549" s="389">
        <f t="shared" si="20"/>
        <v>543</v>
      </c>
      <c r="M549" s="390"/>
      <c r="N549" s="391"/>
      <c r="O549" s="390"/>
      <c r="P549" s="390"/>
      <c r="Q549" s="392"/>
      <c r="R549" s="391"/>
      <c r="S549" s="391"/>
      <c r="V549" s="432">
        <f t="shared" si="19"/>
        <v>0</v>
      </c>
    </row>
    <row r="550" spans="2:32" ht="13.5" x14ac:dyDescent="0.25">
      <c r="L550" s="389">
        <f t="shared" si="20"/>
        <v>544</v>
      </c>
      <c r="M550" s="390"/>
      <c r="N550" s="391"/>
      <c r="O550" s="390"/>
      <c r="P550" s="390"/>
      <c r="Q550" s="392"/>
      <c r="R550" s="391"/>
      <c r="S550" s="391"/>
      <c r="V550" s="432">
        <f t="shared" si="19"/>
        <v>0</v>
      </c>
    </row>
    <row r="551" spans="2:32" s="248" customFormat="1" ht="13.5" x14ac:dyDescent="0.25">
      <c r="B551" s="204"/>
      <c r="C551" s="204"/>
      <c r="D551" s="204"/>
      <c r="E551" s="204"/>
      <c r="F551" s="204"/>
      <c r="G551" s="204"/>
      <c r="H551" s="204"/>
      <c r="I551" s="204"/>
      <c r="J551" s="204"/>
      <c r="K551" s="385"/>
      <c r="L551" s="389">
        <f t="shared" si="20"/>
        <v>545</v>
      </c>
      <c r="M551" s="390"/>
      <c r="N551" s="391"/>
      <c r="O551" s="390"/>
      <c r="P551" s="390"/>
      <c r="Q551" s="392"/>
      <c r="R551" s="391"/>
      <c r="S551" s="391"/>
      <c r="T551" s="431"/>
      <c r="U551" s="437"/>
      <c r="V551" s="432">
        <f t="shared" si="19"/>
        <v>0</v>
      </c>
      <c r="W551" s="204"/>
      <c r="X551" s="204"/>
      <c r="Y551" s="204"/>
      <c r="Z551" s="204"/>
      <c r="AA551" s="204"/>
      <c r="AB551" s="204"/>
      <c r="AC551" s="204"/>
      <c r="AD551" s="204"/>
      <c r="AE551" s="204"/>
      <c r="AF551" s="204"/>
    </row>
    <row r="552" spans="2:32" ht="13.5" x14ac:dyDescent="0.25">
      <c r="L552" s="389">
        <f t="shared" si="20"/>
        <v>546</v>
      </c>
      <c r="M552" s="390"/>
      <c r="N552" s="391"/>
      <c r="O552" s="390"/>
      <c r="P552" s="390"/>
      <c r="Q552" s="392"/>
      <c r="R552" s="391"/>
      <c r="S552" s="391"/>
      <c r="V552" s="432">
        <f t="shared" si="19"/>
        <v>0</v>
      </c>
    </row>
    <row r="553" spans="2:32" ht="13.5" x14ac:dyDescent="0.25">
      <c r="L553" s="389">
        <f t="shared" si="20"/>
        <v>547</v>
      </c>
      <c r="M553" s="390"/>
      <c r="N553" s="391"/>
      <c r="O553" s="390"/>
      <c r="P553" s="390"/>
      <c r="Q553" s="392"/>
      <c r="R553" s="391"/>
      <c r="S553" s="391"/>
      <c r="V553" s="432">
        <f t="shared" si="19"/>
        <v>0</v>
      </c>
    </row>
    <row r="554" spans="2:32" ht="13.5" x14ac:dyDescent="0.25">
      <c r="L554" s="389">
        <f t="shared" si="20"/>
        <v>548</v>
      </c>
      <c r="M554" s="390"/>
      <c r="N554" s="391"/>
      <c r="O554" s="390"/>
      <c r="P554" s="390"/>
      <c r="Q554" s="392"/>
      <c r="R554" s="391"/>
      <c r="S554" s="391"/>
      <c r="V554" s="432">
        <f t="shared" si="19"/>
        <v>0</v>
      </c>
    </row>
    <row r="555" spans="2:32" ht="13.5" x14ac:dyDescent="0.25">
      <c r="L555" s="389">
        <f t="shared" si="20"/>
        <v>549</v>
      </c>
      <c r="M555" s="390"/>
      <c r="N555" s="391"/>
      <c r="O555" s="390"/>
      <c r="P555" s="390"/>
      <c r="Q555" s="392"/>
      <c r="R555" s="391"/>
      <c r="S555" s="391"/>
      <c r="V555" s="432">
        <f t="shared" si="19"/>
        <v>0</v>
      </c>
    </row>
    <row r="556" spans="2:32" ht="13.5" x14ac:dyDescent="0.25">
      <c r="L556" s="389">
        <f t="shared" si="20"/>
        <v>550</v>
      </c>
      <c r="M556" s="390"/>
      <c r="N556" s="391"/>
      <c r="O556" s="390"/>
      <c r="P556" s="390"/>
      <c r="Q556" s="392"/>
      <c r="R556" s="391"/>
      <c r="S556" s="391"/>
      <c r="V556" s="432">
        <f t="shared" si="19"/>
        <v>0</v>
      </c>
    </row>
    <row r="557" spans="2:32" ht="13.5" x14ac:dyDescent="0.25">
      <c r="L557" s="389">
        <f t="shared" si="20"/>
        <v>551</v>
      </c>
      <c r="M557" s="390"/>
      <c r="N557" s="391"/>
      <c r="O557" s="390"/>
      <c r="P557" s="390"/>
      <c r="Q557" s="392"/>
      <c r="R557" s="391"/>
      <c r="S557" s="391"/>
      <c r="V557" s="432">
        <f t="shared" si="19"/>
        <v>0</v>
      </c>
    </row>
    <row r="558" spans="2:32" ht="13.5" x14ac:dyDescent="0.25">
      <c r="L558" s="389">
        <f t="shared" si="20"/>
        <v>552</v>
      </c>
      <c r="M558" s="390"/>
      <c r="N558" s="391"/>
      <c r="O558" s="390"/>
      <c r="P558" s="390"/>
      <c r="Q558" s="392"/>
      <c r="R558" s="391"/>
      <c r="S558" s="391"/>
      <c r="V558" s="432">
        <f t="shared" si="19"/>
        <v>0</v>
      </c>
    </row>
    <row r="559" spans="2:32" ht="13.5" x14ac:dyDescent="0.25">
      <c r="L559" s="389">
        <f t="shared" si="20"/>
        <v>553</v>
      </c>
      <c r="M559" s="390"/>
      <c r="N559" s="391"/>
      <c r="O559" s="390"/>
      <c r="P559" s="390"/>
      <c r="Q559" s="392"/>
      <c r="R559" s="391"/>
      <c r="S559" s="391"/>
      <c r="V559" s="432">
        <f t="shared" si="19"/>
        <v>0</v>
      </c>
    </row>
    <row r="560" spans="2:32" ht="13.5" x14ac:dyDescent="0.25">
      <c r="L560" s="389">
        <f t="shared" si="20"/>
        <v>554</v>
      </c>
      <c r="M560" s="390"/>
      <c r="N560" s="391"/>
      <c r="O560" s="390"/>
      <c r="P560" s="390"/>
      <c r="Q560" s="392"/>
      <c r="R560" s="391"/>
      <c r="S560" s="391"/>
      <c r="V560" s="432">
        <f t="shared" si="19"/>
        <v>0</v>
      </c>
    </row>
    <row r="561" spans="12:22" ht="13.5" x14ac:dyDescent="0.25">
      <c r="L561" s="389">
        <f t="shared" si="20"/>
        <v>555</v>
      </c>
      <c r="M561" s="390"/>
      <c r="N561" s="391"/>
      <c r="O561" s="390"/>
      <c r="P561" s="390"/>
      <c r="Q561" s="392"/>
      <c r="R561" s="391"/>
      <c r="S561" s="391"/>
      <c r="V561" s="432">
        <f t="shared" si="19"/>
        <v>0</v>
      </c>
    </row>
    <row r="562" spans="12:22" ht="13.5" x14ac:dyDescent="0.25">
      <c r="L562" s="389">
        <f t="shared" si="20"/>
        <v>556</v>
      </c>
      <c r="M562" s="390"/>
      <c r="N562" s="391"/>
      <c r="O562" s="390"/>
      <c r="P562" s="390"/>
      <c r="Q562" s="392"/>
      <c r="R562" s="391"/>
      <c r="S562" s="391"/>
      <c r="V562" s="432">
        <f t="shared" si="19"/>
        <v>0</v>
      </c>
    </row>
    <row r="563" spans="12:22" ht="13.5" x14ac:dyDescent="0.25">
      <c r="L563" s="389">
        <f t="shared" si="20"/>
        <v>557</v>
      </c>
      <c r="M563" s="390"/>
      <c r="N563" s="391"/>
      <c r="O563" s="390"/>
      <c r="P563" s="390"/>
      <c r="Q563" s="392"/>
      <c r="R563" s="391"/>
      <c r="S563" s="391"/>
      <c r="V563" s="432">
        <f t="shared" si="19"/>
        <v>0</v>
      </c>
    </row>
    <row r="564" spans="12:22" ht="13.5" x14ac:dyDescent="0.25">
      <c r="L564" s="389">
        <f t="shared" si="20"/>
        <v>558</v>
      </c>
      <c r="M564" s="390"/>
      <c r="N564" s="391"/>
      <c r="O564" s="390"/>
      <c r="P564" s="390"/>
      <c r="Q564" s="392"/>
      <c r="R564" s="391"/>
      <c r="S564" s="391"/>
      <c r="V564" s="432">
        <f t="shared" si="19"/>
        <v>0</v>
      </c>
    </row>
    <row r="565" spans="12:22" ht="13.5" x14ac:dyDescent="0.25">
      <c r="L565" s="389">
        <f t="shared" si="20"/>
        <v>559</v>
      </c>
      <c r="M565" s="390"/>
      <c r="N565" s="391"/>
      <c r="O565" s="390"/>
      <c r="P565" s="390"/>
      <c r="Q565" s="392"/>
      <c r="R565" s="391"/>
      <c r="S565" s="391"/>
      <c r="V565" s="432">
        <f t="shared" si="19"/>
        <v>0</v>
      </c>
    </row>
    <row r="566" spans="12:22" ht="13.5" x14ac:dyDescent="0.25">
      <c r="L566" s="389">
        <f t="shared" si="20"/>
        <v>560</v>
      </c>
      <c r="M566" s="390"/>
      <c r="N566" s="391"/>
      <c r="O566" s="390"/>
      <c r="P566" s="390"/>
      <c r="Q566" s="392"/>
      <c r="R566" s="391"/>
      <c r="S566" s="391"/>
      <c r="V566" s="432">
        <f t="shared" si="19"/>
        <v>0</v>
      </c>
    </row>
    <row r="567" spans="12:22" ht="13.5" x14ac:dyDescent="0.25">
      <c r="L567" s="389">
        <f t="shared" si="20"/>
        <v>561</v>
      </c>
      <c r="M567" s="390"/>
      <c r="N567" s="391"/>
      <c r="O567" s="390"/>
      <c r="P567" s="390"/>
      <c r="Q567" s="392"/>
      <c r="R567" s="391"/>
      <c r="S567" s="391"/>
      <c r="V567" s="432">
        <f t="shared" si="19"/>
        <v>0</v>
      </c>
    </row>
    <row r="568" spans="12:22" ht="13.5" x14ac:dyDescent="0.25">
      <c r="L568" s="389">
        <f t="shared" si="20"/>
        <v>562</v>
      </c>
      <c r="M568" s="390"/>
      <c r="N568" s="391"/>
      <c r="O568" s="390"/>
      <c r="P568" s="390"/>
      <c r="Q568" s="392"/>
      <c r="R568" s="391"/>
      <c r="S568" s="391"/>
      <c r="V568" s="432">
        <f t="shared" si="19"/>
        <v>0</v>
      </c>
    </row>
    <row r="569" spans="12:22" ht="13.5" x14ac:dyDescent="0.25">
      <c r="L569" s="389">
        <f t="shared" si="20"/>
        <v>563</v>
      </c>
      <c r="M569" s="390"/>
      <c r="N569" s="391"/>
      <c r="O569" s="390"/>
      <c r="P569" s="390"/>
      <c r="Q569" s="392"/>
      <c r="R569" s="391"/>
      <c r="S569" s="391"/>
      <c r="V569" s="432">
        <f t="shared" si="19"/>
        <v>0</v>
      </c>
    </row>
    <row r="570" spans="12:22" ht="13.5" x14ac:dyDescent="0.25">
      <c r="L570" s="389">
        <f t="shared" si="20"/>
        <v>564</v>
      </c>
      <c r="M570" s="390"/>
      <c r="N570" s="391"/>
      <c r="O570" s="390"/>
      <c r="P570" s="390"/>
      <c r="Q570" s="392"/>
      <c r="R570" s="391"/>
      <c r="S570" s="391"/>
      <c r="V570" s="432">
        <f t="shared" si="19"/>
        <v>0</v>
      </c>
    </row>
    <row r="571" spans="12:22" ht="13.5" x14ac:dyDescent="0.25">
      <c r="L571" s="389">
        <f t="shared" si="20"/>
        <v>565</v>
      </c>
      <c r="M571" s="390"/>
      <c r="N571" s="391"/>
      <c r="O571" s="390"/>
      <c r="P571" s="390"/>
      <c r="Q571" s="392"/>
      <c r="R571" s="391"/>
      <c r="S571" s="391"/>
      <c r="V571" s="432">
        <f t="shared" si="19"/>
        <v>0</v>
      </c>
    </row>
    <row r="572" spans="12:22" ht="13.5" x14ac:dyDescent="0.25">
      <c r="L572" s="389">
        <f t="shared" si="20"/>
        <v>566</v>
      </c>
      <c r="M572" s="390"/>
      <c r="N572" s="391"/>
      <c r="O572" s="390"/>
      <c r="P572" s="390"/>
      <c r="Q572" s="392"/>
      <c r="R572" s="391"/>
      <c r="S572" s="391"/>
      <c r="V572" s="432">
        <f t="shared" si="19"/>
        <v>0</v>
      </c>
    </row>
    <row r="573" spans="12:22" ht="13.5" x14ac:dyDescent="0.25">
      <c r="L573" s="389">
        <f t="shared" si="20"/>
        <v>567</v>
      </c>
      <c r="M573" s="390"/>
      <c r="N573" s="391"/>
      <c r="O573" s="390"/>
      <c r="P573" s="390"/>
      <c r="Q573" s="392"/>
      <c r="R573" s="391"/>
      <c r="S573" s="391"/>
      <c r="V573" s="432">
        <f t="shared" si="19"/>
        <v>0</v>
      </c>
    </row>
    <row r="574" spans="12:22" ht="13.5" x14ac:dyDescent="0.25">
      <c r="L574" s="389">
        <f t="shared" si="20"/>
        <v>568</v>
      </c>
      <c r="M574" s="390"/>
      <c r="N574" s="391"/>
      <c r="O574" s="390"/>
      <c r="P574" s="390"/>
      <c r="Q574" s="392"/>
      <c r="R574" s="391"/>
      <c r="S574" s="391"/>
      <c r="V574" s="432">
        <f t="shared" si="19"/>
        <v>0</v>
      </c>
    </row>
    <row r="575" spans="12:22" ht="13.5" x14ac:dyDescent="0.25">
      <c r="L575" s="389">
        <f t="shared" si="20"/>
        <v>569</v>
      </c>
      <c r="M575" s="390"/>
      <c r="N575" s="391"/>
      <c r="O575" s="390"/>
      <c r="P575" s="390"/>
      <c r="Q575" s="392"/>
      <c r="R575" s="391"/>
      <c r="S575" s="391"/>
      <c r="V575" s="432">
        <f t="shared" si="19"/>
        <v>0</v>
      </c>
    </row>
    <row r="576" spans="12:22" ht="13.5" x14ac:dyDescent="0.25">
      <c r="L576" s="389">
        <f t="shared" si="20"/>
        <v>570</v>
      </c>
      <c r="M576" s="390"/>
      <c r="N576" s="391"/>
      <c r="O576" s="390"/>
      <c r="P576" s="390"/>
      <c r="Q576" s="392"/>
      <c r="R576" s="391"/>
      <c r="S576" s="391"/>
      <c r="V576" s="432">
        <f t="shared" si="19"/>
        <v>0</v>
      </c>
    </row>
    <row r="577" spans="12:22" ht="13.5" x14ac:dyDescent="0.25">
      <c r="L577" s="389">
        <f t="shared" si="20"/>
        <v>571</v>
      </c>
      <c r="M577" s="390"/>
      <c r="N577" s="391"/>
      <c r="O577" s="390"/>
      <c r="P577" s="390"/>
      <c r="Q577" s="392"/>
      <c r="R577" s="391"/>
      <c r="S577" s="391"/>
      <c r="V577" s="432">
        <f t="shared" si="19"/>
        <v>0</v>
      </c>
    </row>
    <row r="578" spans="12:22" ht="13.5" x14ac:dyDescent="0.25">
      <c r="L578" s="389">
        <f t="shared" si="20"/>
        <v>572</v>
      </c>
      <c r="M578" s="390"/>
      <c r="N578" s="391"/>
      <c r="O578" s="390"/>
      <c r="P578" s="390"/>
      <c r="Q578" s="392"/>
      <c r="R578" s="391"/>
      <c r="S578" s="391"/>
      <c r="V578" s="432">
        <f t="shared" si="19"/>
        <v>0</v>
      </c>
    </row>
    <row r="579" spans="12:22" ht="13.5" x14ac:dyDescent="0.25">
      <c r="L579" s="389">
        <f t="shared" si="20"/>
        <v>573</v>
      </c>
      <c r="M579" s="390"/>
      <c r="N579" s="391"/>
      <c r="O579" s="390"/>
      <c r="P579" s="390"/>
      <c r="Q579" s="392"/>
      <c r="R579" s="391"/>
      <c r="S579" s="391"/>
      <c r="V579" s="432">
        <f t="shared" ref="V579:V618" si="21">IF(U579=1,"N/A",U579)</f>
        <v>0</v>
      </c>
    </row>
    <row r="580" spans="12:22" ht="13.5" x14ac:dyDescent="0.25">
      <c r="L580" s="389">
        <f t="shared" si="20"/>
        <v>574</v>
      </c>
      <c r="M580" s="390"/>
      <c r="N580" s="391"/>
      <c r="O580" s="390"/>
      <c r="P580" s="390"/>
      <c r="Q580" s="392"/>
      <c r="R580" s="391"/>
      <c r="S580" s="391"/>
      <c r="V580" s="432">
        <f t="shared" si="21"/>
        <v>0</v>
      </c>
    </row>
    <row r="581" spans="12:22" ht="13.5" x14ac:dyDescent="0.25">
      <c r="L581" s="389">
        <f t="shared" si="20"/>
        <v>575</v>
      </c>
      <c r="M581" s="393"/>
      <c r="N581" s="391"/>
      <c r="O581" s="393"/>
      <c r="P581" s="393"/>
      <c r="Q581" s="392"/>
      <c r="R581" s="391"/>
      <c r="S581" s="391"/>
      <c r="V581" s="432">
        <f t="shared" si="21"/>
        <v>0</v>
      </c>
    </row>
    <row r="582" spans="12:22" ht="13.5" x14ac:dyDescent="0.25">
      <c r="L582" s="389">
        <f t="shared" si="20"/>
        <v>576</v>
      </c>
      <c r="M582" s="390"/>
      <c r="N582" s="391"/>
      <c r="O582" s="390"/>
      <c r="P582" s="390"/>
      <c r="Q582" s="392"/>
      <c r="R582" s="391"/>
      <c r="S582" s="391"/>
      <c r="V582" s="432">
        <f t="shared" si="21"/>
        <v>0</v>
      </c>
    </row>
    <row r="583" spans="12:22" ht="13.5" x14ac:dyDescent="0.25">
      <c r="L583" s="389">
        <f t="shared" si="20"/>
        <v>577</v>
      </c>
      <c r="M583" s="390"/>
      <c r="N583" s="391"/>
      <c r="O583" s="390"/>
      <c r="P583" s="390"/>
      <c r="Q583" s="392"/>
      <c r="R583" s="391"/>
      <c r="S583" s="391"/>
      <c r="V583" s="432">
        <f t="shared" si="21"/>
        <v>0</v>
      </c>
    </row>
    <row r="584" spans="12:22" ht="13.5" x14ac:dyDescent="0.25">
      <c r="L584" s="389">
        <f t="shared" si="20"/>
        <v>578</v>
      </c>
      <c r="M584" s="390"/>
      <c r="N584" s="391"/>
      <c r="O584" s="390"/>
      <c r="P584" s="390"/>
      <c r="Q584" s="392"/>
      <c r="R584" s="391"/>
      <c r="S584" s="391"/>
      <c r="V584" s="432">
        <f t="shared" si="21"/>
        <v>0</v>
      </c>
    </row>
    <row r="585" spans="12:22" ht="13.5" x14ac:dyDescent="0.25">
      <c r="L585" s="389">
        <f t="shared" si="20"/>
        <v>579</v>
      </c>
      <c r="M585" s="390"/>
      <c r="N585" s="391"/>
      <c r="O585" s="390"/>
      <c r="P585" s="390"/>
      <c r="Q585" s="392"/>
      <c r="R585" s="391"/>
      <c r="S585" s="391"/>
      <c r="V585" s="432">
        <f t="shared" si="21"/>
        <v>0</v>
      </c>
    </row>
    <row r="586" spans="12:22" ht="13.5" x14ac:dyDescent="0.25">
      <c r="L586" s="389">
        <f t="shared" si="20"/>
        <v>580</v>
      </c>
      <c r="M586" s="390"/>
      <c r="N586" s="391"/>
      <c r="O586" s="390"/>
      <c r="P586" s="390"/>
      <c r="Q586" s="392"/>
      <c r="R586" s="391"/>
      <c r="S586" s="391"/>
      <c r="V586" s="432">
        <f t="shared" si="21"/>
        <v>0</v>
      </c>
    </row>
    <row r="587" spans="12:22" ht="13.5" x14ac:dyDescent="0.25">
      <c r="L587" s="389">
        <f t="shared" si="20"/>
        <v>581</v>
      </c>
      <c r="M587" s="390"/>
      <c r="N587" s="391"/>
      <c r="O587" s="390"/>
      <c r="P587" s="390"/>
      <c r="Q587" s="392"/>
      <c r="R587" s="391"/>
      <c r="S587" s="391"/>
      <c r="V587" s="432">
        <f t="shared" si="21"/>
        <v>0</v>
      </c>
    </row>
    <row r="588" spans="12:22" ht="13.5" x14ac:dyDescent="0.25">
      <c r="L588" s="389">
        <f t="shared" si="20"/>
        <v>582</v>
      </c>
      <c r="M588" s="393"/>
      <c r="N588" s="391"/>
      <c r="O588" s="393"/>
      <c r="P588" s="393"/>
      <c r="Q588" s="392"/>
      <c r="R588" s="391"/>
      <c r="S588" s="391"/>
      <c r="V588" s="432">
        <f t="shared" si="21"/>
        <v>0</v>
      </c>
    </row>
    <row r="589" spans="12:22" ht="13.5" x14ac:dyDescent="0.25">
      <c r="L589" s="389">
        <f t="shared" si="20"/>
        <v>583</v>
      </c>
      <c r="M589" s="390"/>
      <c r="N589" s="391"/>
      <c r="O589" s="390"/>
      <c r="P589" s="390"/>
      <c r="Q589" s="392"/>
      <c r="R589" s="391"/>
      <c r="S589" s="391"/>
      <c r="V589" s="432">
        <f t="shared" si="21"/>
        <v>0</v>
      </c>
    </row>
    <row r="590" spans="12:22" ht="13.5" x14ac:dyDescent="0.25">
      <c r="L590" s="389">
        <f t="shared" si="20"/>
        <v>584</v>
      </c>
      <c r="M590" s="390"/>
      <c r="N590" s="391"/>
      <c r="O590" s="390"/>
      <c r="P590" s="390"/>
      <c r="Q590" s="392"/>
      <c r="R590" s="391"/>
      <c r="S590" s="391"/>
      <c r="V590" s="432">
        <f t="shared" si="21"/>
        <v>0</v>
      </c>
    </row>
    <row r="591" spans="12:22" ht="13.5" x14ac:dyDescent="0.25">
      <c r="L591" s="389">
        <f t="shared" si="20"/>
        <v>585</v>
      </c>
      <c r="M591" s="390"/>
      <c r="N591" s="391"/>
      <c r="O591" s="390"/>
      <c r="P591" s="390"/>
      <c r="Q591" s="392"/>
      <c r="R591" s="391"/>
      <c r="S591" s="391"/>
      <c r="V591" s="432">
        <f t="shared" si="21"/>
        <v>0</v>
      </c>
    </row>
    <row r="592" spans="12:22" ht="13.5" x14ac:dyDescent="0.25">
      <c r="L592" s="389">
        <f t="shared" si="20"/>
        <v>586</v>
      </c>
      <c r="M592" s="390"/>
      <c r="N592" s="391"/>
      <c r="O592" s="390"/>
      <c r="P592" s="390"/>
      <c r="Q592" s="392"/>
      <c r="R592" s="391"/>
      <c r="S592" s="391"/>
      <c r="V592" s="432">
        <f t="shared" si="21"/>
        <v>0</v>
      </c>
    </row>
    <row r="593" spans="12:22" ht="13.5" x14ac:dyDescent="0.25">
      <c r="L593" s="389">
        <f t="shared" si="20"/>
        <v>587</v>
      </c>
      <c r="M593" s="390"/>
      <c r="N593" s="391"/>
      <c r="O593" s="390"/>
      <c r="P593" s="390"/>
      <c r="Q593" s="392"/>
      <c r="R593" s="391"/>
      <c r="S593" s="391"/>
      <c r="V593" s="432">
        <f t="shared" si="21"/>
        <v>0</v>
      </c>
    </row>
    <row r="594" spans="12:22" ht="13.5" x14ac:dyDescent="0.25">
      <c r="L594" s="389">
        <f t="shared" si="20"/>
        <v>588</v>
      </c>
      <c r="M594" s="390"/>
      <c r="N594" s="391"/>
      <c r="O594" s="390"/>
      <c r="P594" s="390"/>
      <c r="Q594" s="392"/>
      <c r="R594" s="391"/>
      <c r="S594" s="391"/>
      <c r="V594" s="432">
        <f t="shared" si="21"/>
        <v>0</v>
      </c>
    </row>
    <row r="595" spans="12:22" ht="13.5" x14ac:dyDescent="0.25">
      <c r="L595" s="389">
        <f t="shared" si="20"/>
        <v>589</v>
      </c>
      <c r="M595" s="390"/>
      <c r="N595" s="391"/>
      <c r="O595" s="390"/>
      <c r="P595" s="390"/>
      <c r="Q595" s="392"/>
      <c r="R595" s="391"/>
      <c r="S595" s="391"/>
      <c r="V595" s="432">
        <f t="shared" si="21"/>
        <v>0</v>
      </c>
    </row>
    <row r="596" spans="12:22" ht="13.5" x14ac:dyDescent="0.25">
      <c r="L596" s="389">
        <f t="shared" si="20"/>
        <v>590</v>
      </c>
      <c r="M596" s="390"/>
      <c r="N596" s="391"/>
      <c r="O596" s="390"/>
      <c r="P596" s="390"/>
      <c r="Q596" s="392"/>
      <c r="R596" s="391"/>
      <c r="S596" s="391"/>
      <c r="V596" s="432">
        <f t="shared" si="21"/>
        <v>0</v>
      </c>
    </row>
    <row r="597" spans="12:22" ht="13.5" x14ac:dyDescent="0.25">
      <c r="L597" s="389">
        <f t="shared" si="20"/>
        <v>591</v>
      </c>
      <c r="M597" s="390"/>
      <c r="N597" s="391"/>
      <c r="O597" s="390"/>
      <c r="P597" s="390"/>
      <c r="Q597" s="392"/>
      <c r="R597" s="391"/>
      <c r="S597" s="391"/>
      <c r="V597" s="432">
        <f t="shared" si="21"/>
        <v>0</v>
      </c>
    </row>
    <row r="598" spans="12:22" ht="13.5" x14ac:dyDescent="0.25">
      <c r="L598" s="389">
        <f t="shared" si="20"/>
        <v>592</v>
      </c>
      <c r="M598" s="390"/>
      <c r="N598" s="391"/>
      <c r="O598" s="390"/>
      <c r="P598" s="390"/>
      <c r="Q598" s="392"/>
      <c r="R598" s="391"/>
      <c r="S598" s="391"/>
      <c r="V598" s="432">
        <f t="shared" si="21"/>
        <v>0</v>
      </c>
    </row>
    <row r="599" spans="12:22" ht="13.5" x14ac:dyDescent="0.25">
      <c r="L599" s="389">
        <f t="shared" si="20"/>
        <v>593</v>
      </c>
      <c r="M599" s="390"/>
      <c r="N599" s="391"/>
      <c r="O599" s="390"/>
      <c r="P599" s="390"/>
      <c r="Q599" s="392"/>
      <c r="R599" s="391"/>
      <c r="S599" s="391"/>
      <c r="V599" s="432">
        <f t="shared" si="21"/>
        <v>0</v>
      </c>
    </row>
    <row r="600" spans="12:22" ht="13.5" x14ac:dyDescent="0.25">
      <c r="L600" s="389">
        <f t="shared" si="20"/>
        <v>594</v>
      </c>
      <c r="M600" s="390"/>
      <c r="N600" s="391"/>
      <c r="O600" s="390"/>
      <c r="P600" s="390"/>
      <c r="Q600" s="392"/>
      <c r="R600" s="391"/>
      <c r="S600" s="391"/>
      <c r="V600" s="432">
        <f t="shared" si="21"/>
        <v>0</v>
      </c>
    </row>
    <row r="601" spans="12:22" ht="13.5" x14ac:dyDescent="0.25">
      <c r="L601" s="389">
        <f t="shared" si="20"/>
        <v>595</v>
      </c>
      <c r="M601" s="390"/>
      <c r="N601" s="391"/>
      <c r="O601" s="390"/>
      <c r="P601" s="390"/>
      <c r="Q601" s="392"/>
      <c r="R601" s="391"/>
      <c r="S601" s="391"/>
      <c r="V601" s="432">
        <f t="shared" si="21"/>
        <v>0</v>
      </c>
    </row>
    <row r="602" spans="12:22" ht="13.5" x14ac:dyDescent="0.25">
      <c r="L602" s="389">
        <f t="shared" si="20"/>
        <v>596</v>
      </c>
      <c r="M602" s="390"/>
      <c r="N602" s="391"/>
      <c r="O602" s="390"/>
      <c r="P602" s="390"/>
      <c r="Q602" s="392"/>
      <c r="R602" s="391"/>
      <c r="S602" s="391"/>
      <c r="V602" s="432">
        <f t="shared" si="21"/>
        <v>0</v>
      </c>
    </row>
    <row r="603" spans="12:22" ht="13.5" x14ac:dyDescent="0.25">
      <c r="L603" s="389">
        <f t="shared" si="20"/>
        <v>597</v>
      </c>
      <c r="M603" s="390"/>
      <c r="N603" s="391"/>
      <c r="O603" s="390"/>
      <c r="P603" s="390"/>
      <c r="Q603" s="392"/>
      <c r="R603" s="391"/>
      <c r="S603" s="391"/>
      <c r="V603" s="432">
        <f t="shared" si="21"/>
        <v>0</v>
      </c>
    </row>
    <row r="604" spans="12:22" ht="13.5" x14ac:dyDescent="0.25">
      <c r="L604" s="389">
        <f t="shared" si="20"/>
        <v>598</v>
      </c>
      <c r="M604" s="390"/>
      <c r="N604" s="391"/>
      <c r="O604" s="390"/>
      <c r="P604" s="390"/>
      <c r="Q604" s="392"/>
      <c r="R604" s="391"/>
      <c r="S604" s="391"/>
      <c r="V604" s="432">
        <f t="shared" si="21"/>
        <v>0</v>
      </c>
    </row>
    <row r="605" spans="12:22" ht="13.5" x14ac:dyDescent="0.25">
      <c r="L605" s="389">
        <f t="shared" ref="L605:L618" si="22">L604+1</f>
        <v>599</v>
      </c>
      <c r="M605" s="390"/>
      <c r="N605" s="391"/>
      <c r="O605" s="390"/>
      <c r="P605" s="390"/>
      <c r="Q605" s="392"/>
      <c r="R605" s="391"/>
      <c r="S605" s="391"/>
      <c r="V605" s="432">
        <f t="shared" si="21"/>
        <v>0</v>
      </c>
    </row>
    <row r="606" spans="12:22" ht="13.5" x14ac:dyDescent="0.25">
      <c r="L606" s="389">
        <f t="shared" si="22"/>
        <v>600</v>
      </c>
      <c r="M606" s="390"/>
      <c r="N606" s="391"/>
      <c r="O606" s="390"/>
      <c r="P606" s="390"/>
      <c r="Q606" s="392"/>
      <c r="R606" s="391"/>
      <c r="S606" s="391"/>
      <c r="V606" s="432">
        <f t="shared" si="21"/>
        <v>0</v>
      </c>
    </row>
    <row r="607" spans="12:22" ht="13.5" x14ac:dyDescent="0.25">
      <c r="L607" s="389">
        <f t="shared" si="22"/>
        <v>601</v>
      </c>
      <c r="M607" s="390"/>
      <c r="N607" s="391"/>
      <c r="O607" s="390"/>
      <c r="P607" s="390"/>
      <c r="Q607" s="392"/>
      <c r="R607" s="391"/>
      <c r="S607" s="391"/>
      <c r="V607" s="432">
        <f t="shared" si="21"/>
        <v>0</v>
      </c>
    </row>
    <row r="608" spans="12:22" ht="13.5" x14ac:dyDescent="0.25">
      <c r="L608" s="389">
        <f t="shared" si="22"/>
        <v>602</v>
      </c>
      <c r="M608" s="390"/>
      <c r="N608" s="391"/>
      <c r="O608" s="390"/>
      <c r="P608" s="390"/>
      <c r="Q608" s="392"/>
      <c r="R608" s="391"/>
      <c r="S608" s="391"/>
      <c r="V608" s="432">
        <f t="shared" si="21"/>
        <v>0</v>
      </c>
    </row>
    <row r="609" spans="12:22" ht="13.5" x14ac:dyDescent="0.25">
      <c r="L609" s="389">
        <f t="shared" si="22"/>
        <v>603</v>
      </c>
      <c r="M609" s="390"/>
      <c r="N609" s="391"/>
      <c r="O609" s="390"/>
      <c r="P609" s="390"/>
      <c r="Q609" s="392"/>
      <c r="R609" s="391"/>
      <c r="S609" s="391"/>
      <c r="V609" s="432">
        <f t="shared" si="21"/>
        <v>0</v>
      </c>
    </row>
    <row r="610" spans="12:22" ht="13.5" x14ac:dyDescent="0.25">
      <c r="L610" s="389">
        <f t="shared" si="22"/>
        <v>604</v>
      </c>
      <c r="M610" s="390"/>
      <c r="N610" s="391"/>
      <c r="O610" s="390"/>
      <c r="P610" s="390"/>
      <c r="Q610" s="392"/>
      <c r="R610" s="391"/>
      <c r="S610" s="391"/>
      <c r="V610" s="432">
        <f t="shared" si="21"/>
        <v>0</v>
      </c>
    </row>
    <row r="611" spans="12:22" ht="13.5" x14ac:dyDescent="0.25">
      <c r="L611" s="389">
        <f t="shared" si="22"/>
        <v>605</v>
      </c>
      <c r="M611" s="390"/>
      <c r="N611" s="391"/>
      <c r="O611" s="390"/>
      <c r="P611" s="390"/>
      <c r="Q611" s="392"/>
      <c r="R611" s="391"/>
      <c r="S611" s="391"/>
      <c r="V611" s="432">
        <f t="shared" si="21"/>
        <v>0</v>
      </c>
    </row>
    <row r="612" spans="12:22" ht="13.5" x14ac:dyDescent="0.25">
      <c r="L612" s="389">
        <f t="shared" si="22"/>
        <v>606</v>
      </c>
      <c r="M612" s="390"/>
      <c r="N612" s="391"/>
      <c r="O612" s="390"/>
      <c r="P612" s="390"/>
      <c r="Q612" s="392"/>
      <c r="R612" s="391"/>
      <c r="S612" s="391"/>
      <c r="V612" s="432">
        <f t="shared" si="21"/>
        <v>0</v>
      </c>
    </row>
    <row r="613" spans="12:22" ht="13.5" x14ac:dyDescent="0.25">
      <c r="L613" s="389">
        <f t="shared" si="22"/>
        <v>607</v>
      </c>
      <c r="M613" s="390"/>
      <c r="N613" s="391"/>
      <c r="O613" s="390"/>
      <c r="P613" s="390"/>
      <c r="Q613" s="392"/>
      <c r="R613" s="391"/>
      <c r="S613" s="391"/>
      <c r="V613" s="432">
        <f t="shared" si="21"/>
        <v>0</v>
      </c>
    </row>
    <row r="614" spans="12:22" ht="13.5" x14ac:dyDescent="0.25">
      <c r="L614" s="389">
        <f t="shared" si="22"/>
        <v>608</v>
      </c>
      <c r="M614" s="390"/>
      <c r="N614" s="391"/>
      <c r="O614" s="390"/>
      <c r="P614" s="390"/>
      <c r="Q614" s="392"/>
      <c r="R614" s="391"/>
      <c r="S614" s="391"/>
      <c r="V614" s="432">
        <f t="shared" si="21"/>
        <v>0</v>
      </c>
    </row>
    <row r="615" spans="12:22" ht="13.5" x14ac:dyDescent="0.25">
      <c r="L615" s="389">
        <f t="shared" si="22"/>
        <v>609</v>
      </c>
      <c r="M615" s="393"/>
      <c r="N615" s="391"/>
      <c r="O615" s="393"/>
      <c r="P615" s="393"/>
      <c r="Q615" s="392"/>
      <c r="R615" s="391"/>
      <c r="S615" s="391"/>
      <c r="V615" s="432">
        <f t="shared" si="21"/>
        <v>0</v>
      </c>
    </row>
    <row r="616" spans="12:22" ht="13.5" x14ac:dyDescent="0.25">
      <c r="L616" s="389">
        <f t="shared" si="22"/>
        <v>610</v>
      </c>
      <c r="M616" s="390"/>
      <c r="N616" s="391"/>
      <c r="O616" s="390"/>
      <c r="P616" s="390"/>
      <c r="Q616" s="392"/>
      <c r="R616" s="391"/>
      <c r="S616" s="391"/>
      <c r="V616" s="432">
        <f t="shared" si="21"/>
        <v>0</v>
      </c>
    </row>
    <row r="617" spans="12:22" ht="13.5" x14ac:dyDescent="0.25">
      <c r="L617" s="389">
        <f t="shared" si="22"/>
        <v>611</v>
      </c>
      <c r="M617" s="390"/>
      <c r="N617" s="391"/>
      <c r="O617" s="390"/>
      <c r="P617" s="390"/>
      <c r="Q617" s="392"/>
      <c r="R617" s="391"/>
      <c r="S617" s="391"/>
      <c r="V617" s="432">
        <f t="shared" si="21"/>
        <v>0</v>
      </c>
    </row>
    <row r="618" spans="12:22" ht="13.5" x14ac:dyDescent="0.25">
      <c r="L618" s="389">
        <f t="shared" si="22"/>
        <v>612</v>
      </c>
      <c r="M618" s="390"/>
      <c r="N618" s="391"/>
      <c r="O618" s="390"/>
      <c r="P618" s="390"/>
      <c r="Q618" s="392"/>
      <c r="R618" s="391"/>
      <c r="S618" s="391"/>
      <c r="V618" s="432">
        <f t="shared" si="21"/>
        <v>0</v>
      </c>
    </row>
    <row r="619" spans="12:22" ht="13.5" x14ac:dyDescent="0.25">
      <c r="M619" s="390"/>
      <c r="N619" s="391"/>
      <c r="O619" s="390"/>
      <c r="P619" s="390"/>
      <c r="Q619" s="392"/>
      <c r="R619" s="391"/>
      <c r="S619" s="391"/>
    </row>
  </sheetData>
  <sheetProtection algorithmName="SHA-512" hashValue="qOzmK73X0Hv1ZMaRUqygWSXfBHd+LB/9quuPVRyajhqwtQS3EiUBEBM4JVCDRCVJR4bR16HrTqIkJIPhBBmtSQ==" saltValue="aFed9y0PhS8HLsvgoPWz/Q==" spinCount="100000" sheet="1" objects="1" scenarios="1" selectLockedCells="1"/>
  <mergeCells count="98">
    <mergeCell ref="D104:J104"/>
    <mergeCell ref="D98:J98"/>
    <mergeCell ref="D99:J99"/>
    <mergeCell ref="D101:J101"/>
    <mergeCell ref="D102:J102"/>
    <mergeCell ref="D103:J103"/>
    <mergeCell ref="D112:J112"/>
    <mergeCell ref="D113:J113"/>
    <mergeCell ref="D105:J105"/>
    <mergeCell ref="D106:J106"/>
    <mergeCell ref="D107:J107"/>
    <mergeCell ref="D108:J108"/>
    <mergeCell ref="D109:J109"/>
    <mergeCell ref="D110:J110"/>
    <mergeCell ref="D97:J97"/>
    <mergeCell ref="B81:C81"/>
    <mergeCell ref="E81:F81"/>
    <mergeCell ref="B82:C82"/>
    <mergeCell ref="E82:F82"/>
    <mergeCell ref="B83:C83"/>
    <mergeCell ref="E83:F83"/>
    <mergeCell ref="B84:C84"/>
    <mergeCell ref="E84:F84"/>
    <mergeCell ref="B85:C85"/>
    <mergeCell ref="E85:F85"/>
    <mergeCell ref="B87:F87"/>
    <mergeCell ref="B80:C80"/>
    <mergeCell ref="E80:F80"/>
    <mergeCell ref="B75:C75"/>
    <mergeCell ref="E75:F75"/>
    <mergeCell ref="B76:C76"/>
    <mergeCell ref="E76:F76"/>
    <mergeCell ref="B77:C77"/>
    <mergeCell ref="E77:F77"/>
    <mergeCell ref="B70:C70"/>
    <mergeCell ref="E70:F70"/>
    <mergeCell ref="B78:C78"/>
    <mergeCell ref="E78:F78"/>
    <mergeCell ref="B79:C79"/>
    <mergeCell ref="E79:F79"/>
    <mergeCell ref="B72:C72"/>
    <mergeCell ref="E72:F72"/>
    <mergeCell ref="B73:C73"/>
    <mergeCell ref="E73:F73"/>
    <mergeCell ref="B74:C74"/>
    <mergeCell ref="E74:F74"/>
    <mergeCell ref="B63:C63"/>
    <mergeCell ref="E63:F63"/>
    <mergeCell ref="B64:C64"/>
    <mergeCell ref="E64:F64"/>
    <mergeCell ref="B71:C71"/>
    <mergeCell ref="E71:F71"/>
    <mergeCell ref="B65:C65"/>
    <mergeCell ref="E65:F65"/>
    <mergeCell ref="B66:C66"/>
    <mergeCell ref="E66:F66"/>
    <mergeCell ref="B67:C67"/>
    <mergeCell ref="E67:F67"/>
    <mergeCell ref="B68:C68"/>
    <mergeCell ref="E68:F68"/>
    <mergeCell ref="B69:C69"/>
    <mergeCell ref="E69:F69"/>
    <mergeCell ref="A57:A58"/>
    <mergeCell ref="B57:C58"/>
    <mergeCell ref="E57:F58"/>
    <mergeCell ref="B59:C59"/>
    <mergeCell ref="E59:F59"/>
    <mergeCell ref="B60:C60"/>
    <mergeCell ref="E60:F60"/>
    <mergeCell ref="B62:C62"/>
    <mergeCell ref="E61:F61"/>
    <mergeCell ref="E62:F62"/>
    <mergeCell ref="B61:C61"/>
    <mergeCell ref="B44:C44"/>
    <mergeCell ref="E44:F44"/>
    <mergeCell ref="B45:C45"/>
    <mergeCell ref="E45:F45"/>
    <mergeCell ref="B51:C51"/>
    <mergeCell ref="E51:F51"/>
    <mergeCell ref="B32:C32"/>
    <mergeCell ref="E32:F32"/>
    <mergeCell ref="B39:C39"/>
    <mergeCell ref="E39:F39"/>
    <mergeCell ref="B33:C33"/>
    <mergeCell ref="E33:F33"/>
    <mergeCell ref="B38:C38"/>
    <mergeCell ref="E38:F38"/>
    <mergeCell ref="B20:F20"/>
    <mergeCell ref="B21:F21"/>
    <mergeCell ref="A25:A26"/>
    <mergeCell ref="A1:F1"/>
    <mergeCell ref="A14:A15"/>
    <mergeCell ref="B14:F14"/>
    <mergeCell ref="B15:F15"/>
    <mergeCell ref="B18:F18"/>
    <mergeCell ref="B19:F19"/>
    <mergeCell ref="B25:C25"/>
    <mergeCell ref="E25:F25"/>
  </mergeCells>
  <conditionalFormatting sqref="B87:F87">
    <cfRule type="cellIs" dxfId="4" priority="1" operator="greaterThan">
      <formula>1</formula>
    </cfRule>
  </conditionalFormatting>
  <dataValidations count="3">
    <dataValidation type="list" allowBlank="1" showInputMessage="1" showErrorMessage="1" sqref="A15" xr:uid="{00000000-0002-0000-0000-000000000000}">
      <formula1>#REF!</formula1>
    </dataValidation>
    <dataValidation allowBlank="1" showErrorMessage="1" prompt="Only  special education students who receive their entire instructional program in an inclusive environment should be listed in this cell." sqref="D79 D48" xr:uid="{00000000-0002-0000-0000-000001000000}"/>
    <dataValidation type="list" allowBlank="1" showInputMessage="1" showErrorMessage="1" error="Please select a district from the drop-down list." sqref="B15:F15" xr:uid="{00000000-0002-0000-0000-000002000000}">
      <formula1>$M$1:$M$536</formula1>
    </dataValidation>
  </dataValidations>
  <printOptions horizontalCentered="1"/>
  <pageMargins left="0.5" right="0.5" top="0.5" bottom="0.75" header="0.5" footer="0.5"/>
  <pageSetup scale="55" orientation="portrait" blackAndWhite="1" r:id="rId1"/>
  <headerFooter alignWithMargins="0">
    <oddFooter>&amp;L&amp;8AEE&amp;RLast modified on &amp;D, &amp;T</oddFooter>
  </headerFooter>
  <rowBreaks count="1" manualBreakCount="1">
    <brk id="55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>
    <pageSetUpPr fitToPage="1"/>
  </sheetPr>
  <dimension ref="A1:K183"/>
  <sheetViews>
    <sheetView showGridLines="0" zoomScale="130" zoomScaleNormal="130" zoomScaleSheetLayoutView="80" workbookViewId="0">
      <pane ySplit="24" topLeftCell="A151" activePane="bottomLeft" state="frozen"/>
      <selection activeCell="D46" sqref="D46"/>
      <selection pane="bottomLeft" activeCell="O23" sqref="O23"/>
    </sheetView>
  </sheetViews>
  <sheetFormatPr defaultColWidth="9.140625" defaultRowHeight="12.75" x14ac:dyDescent="0.2"/>
  <cols>
    <col min="1" max="1" width="4.7109375" style="68" customWidth="1"/>
    <col min="2" max="2" width="50.7109375" style="68" customWidth="1"/>
    <col min="3" max="3" width="1.7109375" style="16" customWidth="1"/>
    <col min="4" max="5" width="14.85546875" style="68" customWidth="1"/>
    <col min="6" max="6" width="1.7109375" style="275" customWidth="1"/>
    <col min="7" max="7" width="16.42578125" style="68" customWidth="1"/>
    <col min="8" max="8" width="16.42578125" style="70" customWidth="1"/>
    <col min="9" max="9" width="1.7109375" style="68" customWidth="1"/>
    <col min="10" max="10" width="13.42578125" style="68" customWidth="1"/>
    <col min="11" max="16384" width="9.140625" style="68"/>
  </cols>
  <sheetData>
    <row r="1" spans="1:11" ht="26.25" x14ac:dyDescent="0.4">
      <c r="A1" s="249"/>
      <c r="B1" s="573" t="s">
        <v>1362</v>
      </c>
      <c r="C1" s="574"/>
      <c r="D1" s="574"/>
      <c r="E1" s="574"/>
      <c r="F1" s="574"/>
      <c r="G1" s="574"/>
      <c r="H1" s="574"/>
      <c r="I1" s="574"/>
      <c r="J1" s="575"/>
      <c r="K1" s="250"/>
    </row>
    <row r="2" spans="1:11" x14ac:dyDescent="0.2">
      <c r="F2" s="16"/>
    </row>
    <row r="3" spans="1:11" x14ac:dyDescent="0.2">
      <c r="C3" s="17" t="s">
        <v>251</v>
      </c>
      <c r="D3" s="576" t="str">
        <f>'Table 1 Enrollment'!B15</f>
        <v>Select District</v>
      </c>
      <c r="E3" s="577"/>
      <c r="F3" s="577"/>
      <c r="G3" s="577"/>
      <c r="H3" s="578"/>
    </row>
    <row r="4" spans="1:11" x14ac:dyDescent="0.2">
      <c r="A4" s="579"/>
      <c r="B4" s="579"/>
      <c r="F4" s="16"/>
    </row>
    <row r="5" spans="1:11" x14ac:dyDescent="0.2">
      <c r="A5" s="69"/>
      <c r="B5" s="69"/>
      <c r="F5" s="16"/>
    </row>
    <row r="6" spans="1:11" x14ac:dyDescent="0.2">
      <c r="F6" s="16"/>
    </row>
    <row r="7" spans="1:11" x14ac:dyDescent="0.2">
      <c r="F7" s="16"/>
    </row>
    <row r="8" spans="1:11" x14ac:dyDescent="0.2">
      <c r="F8" s="16"/>
    </row>
    <row r="9" spans="1:11" x14ac:dyDescent="0.2">
      <c r="F9" s="16"/>
    </row>
    <row r="10" spans="1:11" x14ac:dyDescent="0.2">
      <c r="F10" s="16"/>
    </row>
    <row r="11" spans="1:11" x14ac:dyDescent="0.2">
      <c r="F11" s="16"/>
    </row>
    <row r="12" spans="1:11" x14ac:dyDescent="0.2">
      <c r="F12" s="16"/>
    </row>
    <row r="13" spans="1:11" x14ac:dyDescent="0.2">
      <c r="F13" s="16"/>
    </row>
    <row r="14" spans="1:11" x14ac:dyDescent="0.2">
      <c r="F14" s="16"/>
    </row>
    <row r="15" spans="1:11" x14ac:dyDescent="0.2">
      <c r="F15" s="16"/>
    </row>
    <row r="16" spans="1:11" x14ac:dyDescent="0.2">
      <c r="F16" s="16"/>
    </row>
    <row r="17" spans="1:10" x14ac:dyDescent="0.2">
      <c r="F17" s="16"/>
    </row>
    <row r="18" spans="1:10" ht="13.5" thickBot="1" x14ac:dyDescent="0.25">
      <c r="F18" s="16"/>
    </row>
    <row r="19" spans="1:10" x14ac:dyDescent="0.2">
      <c r="B19" s="280"/>
      <c r="C19" s="281"/>
      <c r="F19" s="16"/>
    </row>
    <row r="20" spans="1:10" ht="13.5" thickBot="1" x14ac:dyDescent="0.25">
      <c r="B20" s="282"/>
      <c r="C20" s="283"/>
      <c r="F20" s="16"/>
    </row>
    <row r="21" spans="1:10" ht="3" customHeight="1" x14ac:dyDescent="0.2">
      <c r="B21" s="70"/>
      <c r="F21" s="16"/>
    </row>
    <row r="22" spans="1:10" ht="25.5" customHeight="1" x14ac:dyDescent="0.2">
      <c r="B22" s="580" t="s">
        <v>172</v>
      </c>
      <c r="C22" s="71"/>
      <c r="D22" s="582" t="s">
        <v>1363</v>
      </c>
      <c r="E22" s="583"/>
      <c r="F22" s="72"/>
      <c r="G22" s="584" t="s">
        <v>1364</v>
      </c>
      <c r="H22" s="585"/>
      <c r="J22" s="251" t="s">
        <v>1365</v>
      </c>
    </row>
    <row r="23" spans="1:10" ht="38.25" x14ac:dyDescent="0.2">
      <c r="B23" s="581"/>
      <c r="C23" s="72"/>
      <c r="D23" s="252" t="s">
        <v>252</v>
      </c>
      <c r="E23" s="252" t="s">
        <v>253</v>
      </c>
      <c r="F23" s="253"/>
      <c r="G23" s="254" t="s">
        <v>179</v>
      </c>
      <c r="H23" s="254" t="s">
        <v>254</v>
      </c>
      <c r="J23" s="255" t="s">
        <v>255</v>
      </c>
    </row>
    <row r="24" spans="1:10" x14ac:dyDescent="0.2">
      <c r="B24" s="592" t="s">
        <v>256</v>
      </c>
      <c r="C24" s="592"/>
      <c r="D24" s="592"/>
      <c r="E24" s="592"/>
      <c r="F24" s="592"/>
      <c r="G24" s="592"/>
      <c r="H24" s="592"/>
      <c r="I24" s="592"/>
      <c r="J24" s="592"/>
    </row>
    <row r="25" spans="1:10" x14ac:dyDescent="0.2">
      <c r="A25" s="68">
        <v>1</v>
      </c>
      <c r="B25" s="256" t="s">
        <v>174</v>
      </c>
      <c r="C25" s="257"/>
      <c r="D25" s="256"/>
      <c r="E25" s="256"/>
      <c r="F25" s="257"/>
      <c r="G25" s="256"/>
      <c r="H25" s="258"/>
      <c r="J25" s="259">
        <f>G25-D25</f>
        <v>0</v>
      </c>
    </row>
    <row r="26" spans="1:10" x14ac:dyDescent="0.2">
      <c r="A26" s="68">
        <v>2</v>
      </c>
      <c r="B26" s="256" t="s">
        <v>174</v>
      </c>
      <c r="C26" s="257"/>
      <c r="D26" s="256"/>
      <c r="E26" s="256"/>
      <c r="F26" s="257"/>
      <c r="G26" s="256"/>
      <c r="H26" s="258"/>
      <c r="J26" s="259">
        <f t="shared" ref="J26:J56" si="0">G26-D26</f>
        <v>0</v>
      </c>
    </row>
    <row r="27" spans="1:10" x14ac:dyDescent="0.2">
      <c r="A27" s="68">
        <v>3</v>
      </c>
      <c r="B27" s="256" t="s">
        <v>174</v>
      </c>
      <c r="C27" s="257"/>
      <c r="D27" s="256"/>
      <c r="E27" s="256"/>
      <c r="F27" s="257"/>
      <c r="G27" s="256"/>
      <c r="H27" s="258"/>
      <c r="J27" s="259">
        <f t="shared" si="0"/>
        <v>0</v>
      </c>
    </row>
    <row r="28" spans="1:10" x14ac:dyDescent="0.2">
      <c r="A28" s="68">
        <v>4</v>
      </c>
      <c r="B28" s="256" t="s">
        <v>174</v>
      </c>
      <c r="C28" s="257"/>
      <c r="D28" s="256"/>
      <c r="E28" s="256"/>
      <c r="F28" s="257"/>
      <c r="G28" s="256"/>
      <c r="H28" s="258"/>
      <c r="J28" s="259">
        <f t="shared" si="0"/>
        <v>0</v>
      </c>
    </row>
    <row r="29" spans="1:10" x14ac:dyDescent="0.2">
      <c r="A29" s="68">
        <v>5</v>
      </c>
      <c r="B29" s="256" t="s">
        <v>174</v>
      </c>
      <c r="C29" s="257"/>
      <c r="D29" s="256"/>
      <c r="E29" s="256"/>
      <c r="F29" s="257"/>
      <c r="G29" s="256"/>
      <c r="H29" s="258"/>
      <c r="J29" s="259">
        <f t="shared" si="0"/>
        <v>0</v>
      </c>
    </row>
    <row r="30" spans="1:10" x14ac:dyDescent="0.2">
      <c r="A30" s="68">
        <v>6</v>
      </c>
      <c r="B30" s="256" t="s">
        <v>174</v>
      </c>
      <c r="C30" s="257"/>
      <c r="D30" s="256"/>
      <c r="E30" s="256"/>
      <c r="F30" s="257"/>
      <c r="G30" s="256"/>
      <c r="H30" s="258"/>
      <c r="J30" s="259">
        <f t="shared" si="0"/>
        <v>0</v>
      </c>
    </row>
    <row r="31" spans="1:10" x14ac:dyDescent="0.2">
      <c r="A31" s="68">
        <f>SUM(A30,1)</f>
        <v>7</v>
      </c>
      <c r="B31" s="256" t="s">
        <v>174</v>
      </c>
      <c r="C31" s="257"/>
      <c r="D31" s="256"/>
      <c r="E31" s="256"/>
      <c r="F31" s="257"/>
      <c r="G31" s="256"/>
      <c r="H31" s="258"/>
      <c r="J31" s="259">
        <f t="shared" si="0"/>
        <v>0</v>
      </c>
    </row>
    <row r="32" spans="1:10" x14ac:dyDescent="0.2">
      <c r="A32" s="68">
        <f>SUM(A31,1)</f>
        <v>8</v>
      </c>
      <c r="B32" s="256" t="s">
        <v>174</v>
      </c>
      <c r="C32" s="257"/>
      <c r="D32" s="256"/>
      <c r="E32" s="256"/>
      <c r="F32" s="257"/>
      <c r="G32" s="256"/>
      <c r="H32" s="258"/>
      <c r="J32" s="259">
        <f t="shared" si="0"/>
        <v>0</v>
      </c>
    </row>
    <row r="33" spans="1:10" x14ac:dyDescent="0.2">
      <c r="A33" s="68">
        <v>8</v>
      </c>
      <c r="B33" s="256" t="s">
        <v>174</v>
      </c>
      <c r="C33" s="257"/>
      <c r="D33" s="256"/>
      <c r="E33" s="256"/>
      <c r="F33" s="257"/>
      <c r="G33" s="256"/>
      <c r="H33" s="258"/>
      <c r="J33" s="259">
        <f t="shared" si="0"/>
        <v>0</v>
      </c>
    </row>
    <row r="34" spans="1:10" x14ac:dyDescent="0.2">
      <c r="A34" s="68">
        <v>9</v>
      </c>
      <c r="B34" s="256" t="s">
        <v>174</v>
      </c>
      <c r="C34" s="257"/>
      <c r="D34" s="256"/>
      <c r="E34" s="256"/>
      <c r="F34" s="257"/>
      <c r="G34" s="256"/>
      <c r="H34" s="258"/>
      <c r="J34" s="259">
        <f t="shared" si="0"/>
        <v>0</v>
      </c>
    </row>
    <row r="35" spans="1:10" x14ac:dyDescent="0.2">
      <c r="A35" s="68">
        <v>10</v>
      </c>
      <c r="B35" s="256" t="s">
        <v>174</v>
      </c>
      <c r="C35" s="257"/>
      <c r="D35" s="256"/>
      <c r="E35" s="256"/>
      <c r="F35" s="257"/>
      <c r="G35" s="256"/>
      <c r="H35" s="258"/>
      <c r="J35" s="259">
        <f t="shared" si="0"/>
        <v>0</v>
      </c>
    </row>
    <row r="36" spans="1:10" x14ac:dyDescent="0.2">
      <c r="A36" s="68">
        <v>11</v>
      </c>
      <c r="B36" s="256" t="s">
        <v>174</v>
      </c>
      <c r="C36" s="257"/>
      <c r="D36" s="256"/>
      <c r="E36" s="256"/>
      <c r="F36" s="257"/>
      <c r="G36" s="256"/>
      <c r="H36" s="258"/>
      <c r="J36" s="259">
        <f t="shared" si="0"/>
        <v>0</v>
      </c>
    </row>
    <row r="37" spans="1:10" x14ac:dyDescent="0.2">
      <c r="A37" s="68">
        <v>12</v>
      </c>
      <c r="B37" s="256" t="s">
        <v>174</v>
      </c>
      <c r="C37" s="257"/>
      <c r="D37" s="256"/>
      <c r="E37" s="256"/>
      <c r="F37" s="257"/>
      <c r="G37" s="256"/>
      <c r="H37" s="258"/>
      <c r="J37" s="259">
        <f t="shared" si="0"/>
        <v>0</v>
      </c>
    </row>
    <row r="38" spans="1:10" x14ac:dyDescent="0.2">
      <c r="A38" s="68">
        <v>13</v>
      </c>
      <c r="B38" s="256" t="s">
        <v>174</v>
      </c>
      <c r="C38" s="257"/>
      <c r="D38" s="256"/>
      <c r="E38" s="256"/>
      <c r="F38" s="257"/>
      <c r="G38" s="256"/>
      <c r="H38" s="258"/>
      <c r="J38" s="259">
        <f t="shared" si="0"/>
        <v>0</v>
      </c>
    </row>
    <row r="39" spans="1:10" x14ac:dyDescent="0.2">
      <c r="A39" s="68">
        <v>14</v>
      </c>
      <c r="B39" s="256" t="s">
        <v>174</v>
      </c>
      <c r="C39" s="257"/>
      <c r="D39" s="256"/>
      <c r="E39" s="256"/>
      <c r="F39" s="257"/>
      <c r="G39" s="256"/>
      <c r="H39" s="258"/>
      <c r="J39" s="259">
        <f t="shared" si="0"/>
        <v>0</v>
      </c>
    </row>
    <row r="40" spans="1:10" x14ac:dyDescent="0.2">
      <c r="A40" s="68">
        <v>15</v>
      </c>
      <c r="B40" s="256" t="s">
        <v>174</v>
      </c>
      <c r="C40" s="257"/>
      <c r="D40" s="256"/>
      <c r="E40" s="256"/>
      <c r="F40" s="257"/>
      <c r="G40" s="256"/>
      <c r="H40" s="258"/>
      <c r="J40" s="259">
        <f t="shared" si="0"/>
        <v>0</v>
      </c>
    </row>
    <row r="41" spans="1:10" x14ac:dyDescent="0.2">
      <c r="A41" s="68">
        <v>16</v>
      </c>
      <c r="B41" s="256" t="s">
        <v>174</v>
      </c>
      <c r="C41" s="257"/>
      <c r="D41" s="256"/>
      <c r="E41" s="256"/>
      <c r="F41" s="257"/>
      <c r="G41" s="256"/>
      <c r="H41" s="258"/>
      <c r="J41" s="259">
        <f t="shared" si="0"/>
        <v>0</v>
      </c>
    </row>
    <row r="42" spans="1:10" x14ac:dyDescent="0.2">
      <c r="A42" s="68">
        <v>17</v>
      </c>
      <c r="B42" s="256" t="s">
        <v>174</v>
      </c>
      <c r="C42" s="257"/>
      <c r="D42" s="256"/>
      <c r="E42" s="256"/>
      <c r="F42" s="257"/>
      <c r="G42" s="256"/>
      <c r="H42" s="258"/>
      <c r="J42" s="259">
        <f t="shared" si="0"/>
        <v>0</v>
      </c>
    </row>
    <row r="43" spans="1:10" x14ac:dyDescent="0.2">
      <c r="A43" s="68">
        <v>18</v>
      </c>
      <c r="B43" s="256" t="s">
        <v>174</v>
      </c>
      <c r="C43" s="257"/>
      <c r="D43" s="256"/>
      <c r="E43" s="256"/>
      <c r="F43" s="257"/>
      <c r="G43" s="256"/>
      <c r="H43" s="258"/>
      <c r="J43" s="259">
        <f t="shared" si="0"/>
        <v>0</v>
      </c>
    </row>
    <row r="44" spans="1:10" x14ac:dyDescent="0.2">
      <c r="A44" s="68">
        <v>19</v>
      </c>
      <c r="B44" s="256" t="s">
        <v>174</v>
      </c>
      <c r="C44" s="257"/>
      <c r="D44" s="256"/>
      <c r="E44" s="256"/>
      <c r="F44" s="257"/>
      <c r="G44" s="256"/>
      <c r="H44" s="258"/>
      <c r="J44" s="259">
        <f t="shared" si="0"/>
        <v>0</v>
      </c>
    </row>
    <row r="45" spans="1:10" x14ac:dyDescent="0.2">
      <c r="A45" s="68">
        <v>20</v>
      </c>
      <c r="B45" s="256" t="s">
        <v>174</v>
      </c>
      <c r="C45" s="257"/>
      <c r="D45" s="256"/>
      <c r="E45" s="256"/>
      <c r="F45" s="257"/>
      <c r="G45" s="256"/>
      <c r="H45" s="258"/>
      <c r="J45" s="259">
        <f t="shared" si="0"/>
        <v>0</v>
      </c>
    </row>
    <row r="46" spans="1:10" x14ac:dyDescent="0.2">
      <c r="A46" s="68">
        <f t="shared" ref="A46:A51" si="1">SUM(A45,1)</f>
        <v>21</v>
      </c>
      <c r="B46" s="256" t="s">
        <v>174</v>
      </c>
      <c r="C46" s="257"/>
      <c r="D46" s="256"/>
      <c r="E46" s="256"/>
      <c r="F46" s="257"/>
      <c r="G46" s="256"/>
      <c r="H46" s="258"/>
      <c r="J46" s="259">
        <f t="shared" si="0"/>
        <v>0</v>
      </c>
    </row>
    <row r="47" spans="1:10" x14ac:dyDescent="0.2">
      <c r="A47" s="68">
        <f t="shared" si="1"/>
        <v>22</v>
      </c>
      <c r="B47" s="256" t="s">
        <v>174</v>
      </c>
      <c r="C47" s="257"/>
      <c r="D47" s="256"/>
      <c r="E47" s="256"/>
      <c r="F47" s="257"/>
      <c r="G47" s="256"/>
      <c r="H47" s="258"/>
      <c r="J47" s="259">
        <f t="shared" si="0"/>
        <v>0</v>
      </c>
    </row>
    <row r="48" spans="1:10" x14ac:dyDescent="0.2">
      <c r="A48" s="68">
        <f t="shared" si="1"/>
        <v>23</v>
      </c>
      <c r="B48" s="256" t="s">
        <v>174</v>
      </c>
      <c r="C48" s="257"/>
      <c r="D48" s="256"/>
      <c r="E48" s="256"/>
      <c r="F48" s="257"/>
      <c r="G48" s="256"/>
      <c r="H48" s="258"/>
      <c r="J48" s="259">
        <f t="shared" si="0"/>
        <v>0</v>
      </c>
    </row>
    <row r="49" spans="1:10" x14ac:dyDescent="0.2">
      <c r="A49" s="68">
        <f t="shared" si="1"/>
        <v>24</v>
      </c>
      <c r="B49" s="256" t="s">
        <v>174</v>
      </c>
      <c r="C49" s="257"/>
      <c r="D49" s="256"/>
      <c r="E49" s="256"/>
      <c r="F49" s="257"/>
      <c r="G49" s="256"/>
      <c r="H49" s="258"/>
      <c r="J49" s="259">
        <f t="shared" si="0"/>
        <v>0</v>
      </c>
    </row>
    <row r="50" spans="1:10" x14ac:dyDescent="0.2">
      <c r="A50" s="68">
        <f t="shared" si="1"/>
        <v>25</v>
      </c>
      <c r="B50" s="256" t="s">
        <v>174</v>
      </c>
      <c r="C50" s="257"/>
      <c r="D50" s="256"/>
      <c r="E50" s="256"/>
      <c r="F50" s="257"/>
      <c r="G50" s="256"/>
      <c r="H50" s="258"/>
      <c r="J50" s="259">
        <f t="shared" si="0"/>
        <v>0</v>
      </c>
    </row>
    <row r="51" spans="1:10" x14ac:dyDescent="0.2">
      <c r="A51" s="68">
        <f t="shared" si="1"/>
        <v>26</v>
      </c>
      <c r="B51" s="256" t="s">
        <v>174</v>
      </c>
      <c r="C51" s="257"/>
      <c r="D51" s="256"/>
      <c r="E51" s="256"/>
      <c r="F51" s="257"/>
      <c r="G51" s="256"/>
      <c r="H51" s="258"/>
      <c r="J51" s="259">
        <f t="shared" si="0"/>
        <v>0</v>
      </c>
    </row>
    <row r="52" spans="1:10" x14ac:dyDescent="0.2">
      <c r="A52" s="68">
        <v>22</v>
      </c>
      <c r="B52" s="256" t="s">
        <v>174</v>
      </c>
      <c r="C52" s="257"/>
      <c r="D52" s="256"/>
      <c r="E52" s="256"/>
      <c r="F52" s="257"/>
      <c r="G52" s="256"/>
      <c r="H52" s="258"/>
      <c r="J52" s="259">
        <f t="shared" si="0"/>
        <v>0</v>
      </c>
    </row>
    <row r="53" spans="1:10" x14ac:dyDescent="0.2">
      <c r="A53" s="68">
        <v>23</v>
      </c>
      <c r="B53" s="256" t="s">
        <v>174</v>
      </c>
      <c r="C53" s="257"/>
      <c r="D53" s="256"/>
      <c r="E53" s="256"/>
      <c r="F53" s="257"/>
      <c r="G53" s="256"/>
      <c r="H53" s="258"/>
      <c r="J53" s="259">
        <f t="shared" si="0"/>
        <v>0</v>
      </c>
    </row>
    <row r="54" spans="1:10" x14ac:dyDescent="0.2">
      <c r="A54" s="68">
        <v>24</v>
      </c>
      <c r="B54" s="256" t="s">
        <v>174</v>
      </c>
      <c r="C54" s="257"/>
      <c r="D54" s="256"/>
      <c r="E54" s="256"/>
      <c r="F54" s="257"/>
      <c r="G54" s="256"/>
      <c r="H54" s="258"/>
      <c r="J54" s="259">
        <f t="shared" si="0"/>
        <v>0</v>
      </c>
    </row>
    <row r="55" spans="1:10" x14ac:dyDescent="0.2">
      <c r="A55" s="68">
        <v>25</v>
      </c>
      <c r="B55" s="256" t="s">
        <v>174</v>
      </c>
      <c r="C55" s="257"/>
      <c r="D55" s="256"/>
      <c r="E55" s="256"/>
      <c r="F55" s="257"/>
      <c r="G55" s="256"/>
      <c r="H55" s="258"/>
      <c r="J55" s="259">
        <f t="shared" si="0"/>
        <v>0</v>
      </c>
    </row>
    <row r="56" spans="1:10" x14ac:dyDescent="0.2">
      <c r="A56" s="68">
        <v>26</v>
      </c>
      <c r="B56" s="256" t="s">
        <v>174</v>
      </c>
      <c r="C56" s="257"/>
      <c r="D56" s="256"/>
      <c r="E56" s="256"/>
      <c r="F56" s="257"/>
      <c r="G56" s="256"/>
      <c r="H56" s="258"/>
      <c r="J56" s="259">
        <f t="shared" si="0"/>
        <v>0</v>
      </c>
    </row>
    <row r="57" spans="1:10" x14ac:dyDescent="0.2">
      <c r="A57" s="68">
        <v>27</v>
      </c>
      <c r="B57" s="73" t="s">
        <v>174</v>
      </c>
      <c r="C57" s="257"/>
      <c r="D57" s="73"/>
      <c r="E57" s="73"/>
      <c r="F57" s="257"/>
      <c r="G57" s="73"/>
      <c r="H57" s="260"/>
      <c r="J57" s="259">
        <f t="shared" ref="J57:J70" si="2">G57-D57</f>
        <v>0</v>
      </c>
    </row>
    <row r="58" spans="1:10" x14ac:dyDescent="0.2">
      <c r="A58" s="68">
        <f>A57+1</f>
        <v>28</v>
      </c>
      <c r="B58" s="73" t="s">
        <v>174</v>
      </c>
      <c r="C58" s="257"/>
      <c r="D58" s="73"/>
      <c r="E58" s="73"/>
      <c r="F58" s="257"/>
      <c r="G58" s="73"/>
      <c r="H58" s="260"/>
      <c r="J58" s="259">
        <f t="shared" si="2"/>
        <v>0</v>
      </c>
    </row>
    <row r="59" spans="1:10" x14ac:dyDescent="0.2">
      <c r="A59" s="68">
        <f>A58+1</f>
        <v>29</v>
      </c>
      <c r="B59" s="73" t="s">
        <v>174</v>
      </c>
      <c r="C59" s="257"/>
      <c r="D59" s="256"/>
      <c r="E59" s="73"/>
      <c r="F59" s="257"/>
      <c r="G59" s="256"/>
      <c r="H59" s="260"/>
      <c r="J59" s="259">
        <f t="shared" si="2"/>
        <v>0</v>
      </c>
    </row>
    <row r="60" spans="1:10" x14ac:dyDescent="0.2">
      <c r="A60" s="68">
        <f>A59+1</f>
        <v>30</v>
      </c>
      <c r="B60" s="73" t="s">
        <v>174</v>
      </c>
      <c r="C60" s="257"/>
      <c r="D60" s="73"/>
      <c r="E60" s="73"/>
      <c r="F60" s="257"/>
      <c r="G60" s="73"/>
      <c r="H60" s="260"/>
      <c r="J60" s="259">
        <f t="shared" si="2"/>
        <v>0</v>
      </c>
    </row>
    <row r="61" spans="1:10" x14ac:dyDescent="0.2">
      <c r="A61" s="68">
        <f t="shared" ref="A61:A70" si="3">SUM(A60,1)</f>
        <v>31</v>
      </c>
      <c r="B61" s="73" t="s">
        <v>174</v>
      </c>
      <c r="C61" s="257"/>
      <c r="D61" s="73"/>
      <c r="E61" s="73"/>
      <c r="F61" s="257"/>
      <c r="G61" s="73"/>
      <c r="H61" s="260"/>
      <c r="J61" s="259">
        <f t="shared" si="2"/>
        <v>0</v>
      </c>
    </row>
    <row r="62" spans="1:10" x14ac:dyDescent="0.2">
      <c r="A62" s="68">
        <f t="shared" si="3"/>
        <v>32</v>
      </c>
      <c r="B62" s="73" t="s">
        <v>174</v>
      </c>
      <c r="C62" s="257"/>
      <c r="D62" s="73"/>
      <c r="E62" s="73"/>
      <c r="F62" s="257"/>
      <c r="G62" s="73"/>
      <c r="H62" s="260"/>
      <c r="J62" s="259">
        <f t="shared" si="2"/>
        <v>0</v>
      </c>
    </row>
    <row r="63" spans="1:10" x14ac:dyDescent="0.2">
      <c r="A63" s="68">
        <f t="shared" si="3"/>
        <v>33</v>
      </c>
      <c r="B63" s="73" t="s">
        <v>174</v>
      </c>
      <c r="C63" s="257"/>
      <c r="D63" s="73"/>
      <c r="E63" s="73"/>
      <c r="F63" s="257"/>
      <c r="G63" s="73"/>
      <c r="H63" s="260"/>
      <c r="J63" s="259">
        <f t="shared" si="2"/>
        <v>0</v>
      </c>
    </row>
    <row r="64" spans="1:10" x14ac:dyDescent="0.2">
      <c r="A64" s="68">
        <f t="shared" si="3"/>
        <v>34</v>
      </c>
      <c r="B64" s="73" t="s">
        <v>174</v>
      </c>
      <c r="C64" s="257"/>
      <c r="D64" s="256"/>
      <c r="E64" s="73"/>
      <c r="F64" s="257"/>
      <c r="G64" s="256"/>
      <c r="H64" s="260"/>
      <c r="J64" s="259">
        <f t="shared" si="2"/>
        <v>0</v>
      </c>
    </row>
    <row r="65" spans="1:10" x14ac:dyDescent="0.2">
      <c r="A65" s="68">
        <f t="shared" si="3"/>
        <v>35</v>
      </c>
      <c r="B65" s="73" t="s">
        <v>174</v>
      </c>
      <c r="C65" s="257"/>
      <c r="D65" s="256"/>
      <c r="E65" s="73"/>
      <c r="F65" s="257"/>
      <c r="G65" s="256"/>
      <c r="H65" s="260"/>
      <c r="J65" s="259">
        <f t="shared" si="2"/>
        <v>0</v>
      </c>
    </row>
    <row r="66" spans="1:10" x14ac:dyDescent="0.2">
      <c r="A66" s="68">
        <f t="shared" si="3"/>
        <v>36</v>
      </c>
      <c r="B66" s="73" t="s">
        <v>174</v>
      </c>
      <c r="C66" s="257"/>
      <c r="D66" s="256"/>
      <c r="E66" s="73"/>
      <c r="F66" s="257"/>
      <c r="G66" s="256"/>
      <c r="H66" s="260"/>
      <c r="J66" s="259">
        <f t="shared" si="2"/>
        <v>0</v>
      </c>
    </row>
    <row r="67" spans="1:10" x14ac:dyDescent="0.2">
      <c r="A67" s="68">
        <f>SUM(A66,1)</f>
        <v>37</v>
      </c>
      <c r="B67" s="73" t="s">
        <v>174</v>
      </c>
      <c r="C67" s="257"/>
      <c r="D67" s="256"/>
      <c r="E67" s="73"/>
      <c r="F67" s="257"/>
      <c r="G67" s="256"/>
      <c r="H67" s="260"/>
      <c r="J67" s="259">
        <f t="shared" si="2"/>
        <v>0</v>
      </c>
    </row>
    <row r="68" spans="1:10" x14ac:dyDescent="0.2">
      <c r="A68" s="68">
        <f>SUM(A67,1)</f>
        <v>38</v>
      </c>
      <c r="B68" s="73" t="s">
        <v>174</v>
      </c>
      <c r="C68" s="257"/>
      <c r="D68" s="256"/>
      <c r="E68" s="73"/>
      <c r="F68" s="257"/>
      <c r="G68" s="256"/>
      <c r="H68" s="260"/>
      <c r="J68" s="259">
        <f t="shared" si="2"/>
        <v>0</v>
      </c>
    </row>
    <row r="69" spans="1:10" x14ac:dyDescent="0.2">
      <c r="A69" s="68">
        <f t="shared" si="3"/>
        <v>39</v>
      </c>
      <c r="B69" s="73" t="s">
        <v>174</v>
      </c>
      <c r="C69" s="257"/>
      <c r="D69" s="256"/>
      <c r="E69" s="73"/>
      <c r="F69" s="257"/>
      <c r="G69" s="256"/>
      <c r="H69" s="260"/>
      <c r="J69" s="259">
        <f t="shared" si="2"/>
        <v>0</v>
      </c>
    </row>
    <row r="70" spans="1:10" x14ac:dyDescent="0.2">
      <c r="A70" s="68">
        <f t="shared" si="3"/>
        <v>40</v>
      </c>
      <c r="B70" s="73" t="s">
        <v>174</v>
      </c>
      <c r="C70" s="257"/>
      <c r="D70" s="73"/>
      <c r="E70" s="73"/>
      <c r="F70" s="257"/>
      <c r="G70" s="73"/>
      <c r="H70" s="260"/>
      <c r="J70" s="259">
        <f t="shared" si="2"/>
        <v>0</v>
      </c>
    </row>
    <row r="71" spans="1:10" x14ac:dyDescent="0.2">
      <c r="B71" s="78" t="s">
        <v>257</v>
      </c>
      <c r="C71" s="261"/>
      <c r="D71" s="277">
        <f>IF(SUM(D25:D70)=SUM('Table 1 Enrollment'!B28:C28,'Table 1 Enrollment'!E28:F28,'Table 1 Enrollment'!B29:C29,'Table 1 Enrollment'!E29:F29,'Table 1 Enrollment'!B31:C31,'Table 1 Enrollment'!E31:F31),SUM(D25:D70),"Check Table 1")</f>
        <v>0</v>
      </c>
      <c r="E71" s="262">
        <f>SUM(E25:E70)</f>
        <v>0</v>
      </c>
      <c r="F71" s="261"/>
      <c r="G71" s="278">
        <f>IF(SUM(G25:G70)=('Table 1 Enrollment'!B60+'Table 1 Enrollment'!E60+'Table 1 Enrollment'!B61+'Table 1 Enrollment'!E61+'Table 1 Enrollment'!B63+'Table 1 Enrollment'!E63),SUM(G25:G70),"Check Table 1")</f>
        <v>0</v>
      </c>
      <c r="H71" s="263">
        <f>SUM(H25:H70)</f>
        <v>0</v>
      </c>
      <c r="J71" s="264">
        <f>SUM(J25:J70)</f>
        <v>0</v>
      </c>
    </row>
    <row r="72" spans="1:10" x14ac:dyDescent="0.2">
      <c r="B72" s="593"/>
      <c r="C72" s="594"/>
      <c r="D72" s="594"/>
      <c r="E72" s="594"/>
      <c r="F72" s="594"/>
      <c r="G72" s="594"/>
      <c r="H72" s="594"/>
      <c r="I72" s="594"/>
      <c r="J72" s="595"/>
    </row>
    <row r="73" spans="1:10" x14ac:dyDescent="0.2">
      <c r="B73" s="592" t="s">
        <v>258</v>
      </c>
      <c r="C73" s="596"/>
      <c r="D73" s="596"/>
      <c r="E73" s="596"/>
      <c r="F73" s="596"/>
      <c r="G73" s="596"/>
      <c r="H73" s="596"/>
      <c r="I73" s="596"/>
      <c r="J73" s="592"/>
    </row>
    <row r="74" spans="1:10" x14ac:dyDescent="0.2">
      <c r="A74" s="68">
        <v>1</v>
      </c>
      <c r="B74" s="256" t="s">
        <v>174</v>
      </c>
      <c r="C74" s="261"/>
      <c r="D74" s="265"/>
      <c r="E74" s="265"/>
      <c r="F74" s="266"/>
      <c r="G74" s="265"/>
      <c r="H74" s="265"/>
      <c r="J74" s="259">
        <f>G74-D74</f>
        <v>0</v>
      </c>
    </row>
    <row r="75" spans="1:10" x14ac:dyDescent="0.2">
      <c r="A75" s="68">
        <v>2</v>
      </c>
      <c r="B75" s="256" t="s">
        <v>174</v>
      </c>
      <c r="C75" s="261"/>
      <c r="D75" s="267"/>
      <c r="E75" s="267"/>
      <c r="F75" s="266"/>
      <c r="G75" s="267"/>
      <c r="H75" s="267"/>
      <c r="J75" s="259">
        <f>G75-D75</f>
        <v>0</v>
      </c>
    </row>
    <row r="76" spans="1:10" x14ac:dyDescent="0.2">
      <c r="A76" s="68">
        <v>3</v>
      </c>
      <c r="B76" s="256" t="s">
        <v>174</v>
      </c>
      <c r="C76" s="261"/>
      <c r="D76" s="267"/>
      <c r="E76" s="267"/>
      <c r="F76" s="266"/>
      <c r="G76" s="267"/>
      <c r="H76" s="267"/>
      <c r="J76" s="259"/>
    </row>
    <row r="77" spans="1:10" x14ac:dyDescent="0.2">
      <c r="A77" s="68">
        <v>4</v>
      </c>
      <c r="B77" s="256" t="s">
        <v>174</v>
      </c>
      <c r="C77" s="261"/>
      <c r="D77" s="267"/>
      <c r="E77" s="267"/>
      <c r="F77" s="266"/>
      <c r="G77" s="267"/>
      <c r="H77" s="267"/>
      <c r="J77" s="259"/>
    </row>
    <row r="78" spans="1:10" x14ac:dyDescent="0.2">
      <c r="A78" s="68">
        <v>5</v>
      </c>
      <c r="B78" s="256" t="s">
        <v>174</v>
      </c>
      <c r="C78" s="261"/>
      <c r="D78" s="267"/>
      <c r="E78" s="267"/>
      <c r="F78" s="266"/>
      <c r="G78" s="267"/>
      <c r="H78" s="267"/>
      <c r="J78" s="259"/>
    </row>
    <row r="79" spans="1:10" x14ac:dyDescent="0.2">
      <c r="A79" s="68">
        <v>6</v>
      </c>
      <c r="B79" s="256" t="s">
        <v>174</v>
      </c>
      <c r="C79" s="261"/>
      <c r="D79" s="267"/>
      <c r="E79" s="267"/>
      <c r="F79" s="266"/>
      <c r="G79" s="267"/>
      <c r="H79" s="267"/>
      <c r="J79" s="259"/>
    </row>
    <row r="80" spans="1:10" x14ac:dyDescent="0.2">
      <c r="A80" s="68">
        <v>7</v>
      </c>
      <c r="B80" s="256" t="s">
        <v>174</v>
      </c>
      <c r="C80" s="261"/>
      <c r="D80" s="267"/>
      <c r="E80" s="267"/>
      <c r="F80" s="266"/>
      <c r="G80" s="267"/>
      <c r="H80" s="267"/>
      <c r="J80" s="259"/>
    </row>
    <row r="81" spans="1:10" x14ac:dyDescent="0.2">
      <c r="A81" s="68">
        <v>8</v>
      </c>
      <c r="B81" s="256" t="s">
        <v>174</v>
      </c>
      <c r="C81" s="261"/>
      <c r="D81" s="267"/>
      <c r="E81" s="267"/>
      <c r="F81" s="266"/>
      <c r="G81" s="267"/>
      <c r="H81" s="267"/>
      <c r="J81" s="259"/>
    </row>
    <row r="82" spans="1:10" x14ac:dyDescent="0.2">
      <c r="A82" s="68">
        <v>9</v>
      </c>
      <c r="B82" s="256" t="s">
        <v>174</v>
      </c>
      <c r="C82" s="261"/>
      <c r="D82" s="267"/>
      <c r="E82" s="267"/>
      <c r="F82" s="266"/>
      <c r="G82" s="267"/>
      <c r="H82" s="267"/>
      <c r="J82" s="259"/>
    </row>
    <row r="83" spans="1:10" x14ac:dyDescent="0.2">
      <c r="A83" s="68">
        <v>10</v>
      </c>
      <c r="B83" s="256" t="s">
        <v>174</v>
      </c>
      <c r="C83" s="261"/>
      <c r="D83" s="267"/>
      <c r="E83" s="267"/>
      <c r="F83" s="266"/>
      <c r="G83" s="267"/>
      <c r="H83" s="267"/>
      <c r="J83" s="259"/>
    </row>
    <row r="84" spans="1:10" x14ac:dyDescent="0.2">
      <c r="A84" s="68">
        <v>11</v>
      </c>
      <c r="B84" s="256" t="s">
        <v>174</v>
      </c>
      <c r="C84" s="261"/>
      <c r="D84" s="267"/>
      <c r="E84" s="267"/>
      <c r="F84" s="266"/>
      <c r="G84" s="267"/>
      <c r="H84" s="267"/>
      <c r="J84" s="259"/>
    </row>
    <row r="85" spans="1:10" x14ac:dyDescent="0.2">
      <c r="A85" s="68">
        <v>12</v>
      </c>
      <c r="B85" s="256" t="s">
        <v>174</v>
      </c>
      <c r="C85" s="261"/>
      <c r="D85" s="267"/>
      <c r="E85" s="267"/>
      <c r="F85" s="266"/>
      <c r="G85" s="267"/>
      <c r="H85" s="267"/>
      <c r="J85" s="259"/>
    </row>
    <row r="86" spans="1:10" x14ac:dyDescent="0.2">
      <c r="A86" s="68">
        <v>13</v>
      </c>
      <c r="B86" s="256" t="s">
        <v>174</v>
      </c>
      <c r="C86" s="261"/>
      <c r="D86" s="267"/>
      <c r="E86" s="267"/>
      <c r="F86" s="266"/>
      <c r="G86" s="267"/>
      <c r="H86" s="267"/>
      <c r="J86" s="259"/>
    </row>
    <row r="87" spans="1:10" x14ac:dyDescent="0.2">
      <c r="A87" s="68">
        <v>14</v>
      </c>
      <c r="B87" s="256" t="s">
        <v>174</v>
      </c>
      <c r="C87" s="261"/>
      <c r="D87" s="267"/>
      <c r="E87" s="267"/>
      <c r="F87" s="266"/>
      <c r="G87" s="267"/>
      <c r="H87" s="267"/>
      <c r="J87" s="259"/>
    </row>
    <row r="88" spans="1:10" x14ac:dyDescent="0.2">
      <c r="A88" s="68">
        <v>15</v>
      </c>
      <c r="B88" s="256" t="s">
        <v>174</v>
      </c>
      <c r="C88" s="261"/>
      <c r="D88" s="267"/>
      <c r="E88" s="267"/>
      <c r="F88" s="266"/>
      <c r="G88" s="267"/>
      <c r="H88" s="267"/>
      <c r="J88" s="259"/>
    </row>
    <row r="89" spans="1:10" x14ac:dyDescent="0.2">
      <c r="A89" s="68">
        <v>16</v>
      </c>
      <c r="B89" s="256" t="s">
        <v>174</v>
      </c>
      <c r="C89" s="261"/>
      <c r="D89" s="267"/>
      <c r="E89" s="267"/>
      <c r="F89" s="266"/>
      <c r="G89" s="267"/>
      <c r="H89" s="267"/>
      <c r="J89" s="259"/>
    </row>
    <row r="90" spans="1:10" x14ac:dyDescent="0.2">
      <c r="A90" s="68">
        <v>17</v>
      </c>
      <c r="B90" s="256" t="s">
        <v>174</v>
      </c>
      <c r="C90" s="261"/>
      <c r="D90" s="267"/>
      <c r="E90" s="267"/>
      <c r="F90" s="266"/>
      <c r="G90" s="267"/>
      <c r="H90" s="267"/>
      <c r="J90" s="259"/>
    </row>
    <row r="91" spans="1:10" x14ac:dyDescent="0.2">
      <c r="A91" s="68">
        <v>18</v>
      </c>
      <c r="B91" s="256" t="s">
        <v>174</v>
      </c>
      <c r="C91" s="261"/>
      <c r="D91" s="267"/>
      <c r="E91" s="267"/>
      <c r="F91" s="266"/>
      <c r="G91" s="267"/>
      <c r="H91" s="267"/>
      <c r="J91" s="259"/>
    </row>
    <row r="92" spans="1:10" x14ac:dyDescent="0.2">
      <c r="A92" s="68">
        <v>19</v>
      </c>
      <c r="B92" s="256" t="s">
        <v>174</v>
      </c>
      <c r="C92" s="261"/>
      <c r="D92" s="267"/>
      <c r="E92" s="267"/>
      <c r="F92" s="266"/>
      <c r="G92" s="267"/>
      <c r="H92" s="267"/>
      <c r="J92" s="259"/>
    </row>
    <row r="93" spans="1:10" x14ac:dyDescent="0.2">
      <c r="A93" s="68">
        <v>20</v>
      </c>
      <c r="B93" s="256" t="s">
        <v>174</v>
      </c>
      <c r="C93" s="261"/>
      <c r="D93" s="267"/>
      <c r="E93" s="267"/>
      <c r="F93" s="266"/>
      <c r="G93" s="267"/>
      <c r="H93" s="267"/>
      <c r="J93" s="259"/>
    </row>
    <row r="94" spans="1:10" x14ac:dyDescent="0.2">
      <c r="A94" s="68">
        <v>21</v>
      </c>
      <c r="B94" s="256" t="s">
        <v>174</v>
      </c>
      <c r="C94" s="261"/>
      <c r="D94" s="267"/>
      <c r="E94" s="267"/>
      <c r="F94" s="266"/>
      <c r="G94" s="267"/>
      <c r="H94" s="267"/>
      <c r="J94" s="259"/>
    </row>
    <row r="95" spans="1:10" x14ac:dyDescent="0.2">
      <c r="A95" s="68">
        <v>22</v>
      </c>
      <c r="B95" s="256" t="s">
        <v>174</v>
      </c>
      <c r="C95" s="261"/>
      <c r="D95" s="267"/>
      <c r="E95" s="267"/>
      <c r="F95" s="266"/>
      <c r="G95" s="267"/>
      <c r="H95" s="267"/>
      <c r="J95" s="259"/>
    </row>
    <row r="96" spans="1:10" x14ac:dyDescent="0.2">
      <c r="A96" s="68">
        <f>SUM(A95,1)</f>
        <v>23</v>
      </c>
      <c r="B96" s="256" t="s">
        <v>174</v>
      </c>
      <c r="C96" s="261"/>
      <c r="D96" s="267"/>
      <c r="E96" s="267"/>
      <c r="F96" s="266"/>
      <c r="G96" s="267"/>
      <c r="H96" s="267"/>
      <c r="J96" s="259"/>
    </row>
    <row r="97" spans="1:10" x14ac:dyDescent="0.2">
      <c r="A97" s="68">
        <f>SUM(A96,1)</f>
        <v>24</v>
      </c>
      <c r="B97" s="256" t="s">
        <v>174</v>
      </c>
      <c r="C97" s="261"/>
      <c r="D97" s="267"/>
      <c r="E97" s="267"/>
      <c r="F97" s="266"/>
      <c r="G97" s="267"/>
      <c r="H97" s="267"/>
      <c r="J97" s="259"/>
    </row>
    <row r="98" spans="1:10" x14ac:dyDescent="0.2">
      <c r="A98" s="68">
        <f>SUM(A97,1)</f>
        <v>25</v>
      </c>
      <c r="B98" s="256" t="s">
        <v>174</v>
      </c>
      <c r="C98" s="261"/>
      <c r="D98" s="267"/>
      <c r="E98" s="267"/>
      <c r="F98" s="266"/>
      <c r="G98" s="267"/>
      <c r="H98" s="267"/>
      <c r="J98" s="259"/>
    </row>
    <row r="99" spans="1:10" x14ac:dyDescent="0.2">
      <c r="A99" s="68">
        <v>24</v>
      </c>
      <c r="B99" s="256" t="s">
        <v>174</v>
      </c>
      <c r="C99" s="261"/>
      <c r="D99" s="267"/>
      <c r="E99" s="267"/>
      <c r="F99" s="266"/>
      <c r="G99" s="267"/>
      <c r="H99" s="267"/>
      <c r="J99" s="259"/>
    </row>
    <row r="100" spans="1:10" x14ac:dyDescent="0.2">
      <c r="A100" s="68">
        <v>25</v>
      </c>
      <c r="B100" s="256" t="s">
        <v>174</v>
      </c>
      <c r="C100" s="261"/>
      <c r="D100" s="267"/>
      <c r="E100" s="267"/>
      <c r="F100" s="266"/>
      <c r="G100" s="267"/>
      <c r="H100" s="267"/>
      <c r="J100" s="259"/>
    </row>
    <row r="101" spans="1:10" x14ac:dyDescent="0.2">
      <c r="A101" s="68">
        <v>26</v>
      </c>
      <c r="B101" s="256" t="s">
        <v>174</v>
      </c>
      <c r="C101" s="261"/>
      <c r="D101" s="267"/>
      <c r="E101" s="267"/>
      <c r="F101" s="266"/>
      <c r="G101" s="267"/>
      <c r="H101" s="267"/>
      <c r="J101" s="259"/>
    </row>
    <row r="102" spans="1:10" x14ac:dyDescent="0.2">
      <c r="A102" s="68">
        <v>27</v>
      </c>
      <c r="B102" s="256" t="s">
        <v>174</v>
      </c>
      <c r="C102" s="261"/>
      <c r="D102" s="267"/>
      <c r="E102" s="267"/>
      <c r="F102" s="266"/>
      <c r="G102" s="267"/>
      <c r="H102" s="267"/>
      <c r="J102" s="259"/>
    </row>
    <row r="103" spans="1:10" x14ac:dyDescent="0.2">
      <c r="A103" s="68">
        <v>28</v>
      </c>
      <c r="B103" s="73" t="s">
        <v>174</v>
      </c>
      <c r="C103" s="261"/>
      <c r="D103" s="267"/>
      <c r="E103" s="267"/>
      <c r="F103" s="266"/>
      <c r="G103" s="267"/>
      <c r="H103" s="267"/>
      <c r="J103" s="259">
        <f>G103-D103</f>
        <v>0</v>
      </c>
    </row>
    <row r="104" spans="1:10" x14ac:dyDescent="0.2">
      <c r="A104" s="68">
        <f>A103+1</f>
        <v>29</v>
      </c>
      <c r="B104" s="73" t="s">
        <v>174</v>
      </c>
      <c r="C104" s="261"/>
      <c r="D104" s="267"/>
      <c r="E104" s="267"/>
      <c r="F104" s="266"/>
      <c r="G104" s="267"/>
      <c r="H104" s="267"/>
      <c r="J104" s="259">
        <f>G104-D104</f>
        <v>0</v>
      </c>
    </row>
    <row r="105" spans="1:10" x14ac:dyDescent="0.2">
      <c r="A105" s="68">
        <f>A104+1</f>
        <v>30</v>
      </c>
      <c r="B105" s="73" t="s">
        <v>174</v>
      </c>
      <c r="C105" s="261"/>
      <c r="D105" s="267"/>
      <c r="E105" s="267"/>
      <c r="F105" s="266"/>
      <c r="G105" s="267"/>
      <c r="H105" s="267"/>
      <c r="J105" s="259">
        <f>G105-D105</f>
        <v>0</v>
      </c>
    </row>
    <row r="106" spans="1:10" x14ac:dyDescent="0.2">
      <c r="B106" s="78" t="s">
        <v>259</v>
      </c>
      <c r="C106" s="261"/>
      <c r="D106" s="279">
        <f>IF(SUM(D74:D105)=('Table 1 Enrollment'!B30+'Table 1 Enrollment'!C30+'Table 1 Enrollment'!E30+'Table 1 Enrollment'!F30),SUM(D74:D105),"Check Table 1")</f>
        <v>0</v>
      </c>
      <c r="E106" s="262">
        <f>SUM(E74:E105)</f>
        <v>0</v>
      </c>
      <c r="F106" s="261"/>
      <c r="G106" s="278">
        <f>IF(SUM(G74:G105)=('Table 1 Enrollment'!B62+'Table 1 Enrollment'!E62),SUM(G74:G105),"Check Table 1")</f>
        <v>0</v>
      </c>
      <c r="H106" s="263">
        <f>SUM(H74:H105)</f>
        <v>0</v>
      </c>
      <c r="J106" s="264">
        <f>SUM(J74:J105)</f>
        <v>0</v>
      </c>
    </row>
    <row r="107" spans="1:10" x14ac:dyDescent="0.2">
      <c r="B107" s="593"/>
      <c r="C107" s="594"/>
      <c r="D107" s="594"/>
      <c r="E107" s="594"/>
      <c r="F107" s="594"/>
      <c r="G107" s="594"/>
      <c r="H107" s="594"/>
      <c r="I107" s="594"/>
      <c r="J107" s="594"/>
    </row>
    <row r="108" spans="1:10" x14ac:dyDescent="0.2">
      <c r="B108" s="586" t="s">
        <v>173</v>
      </c>
      <c r="C108" s="587"/>
      <c r="D108" s="587"/>
      <c r="E108" s="587"/>
      <c r="F108" s="587"/>
      <c r="G108" s="587"/>
      <c r="H108" s="587"/>
      <c r="I108" s="587"/>
      <c r="J108" s="588"/>
    </row>
    <row r="109" spans="1:10" x14ac:dyDescent="0.2">
      <c r="A109" s="68">
        <v>1</v>
      </c>
      <c r="B109" s="256" t="s">
        <v>174</v>
      </c>
      <c r="C109" s="261"/>
      <c r="D109" s="265"/>
      <c r="E109" s="265"/>
      <c r="F109" s="266"/>
      <c r="G109" s="265"/>
      <c r="H109" s="265"/>
      <c r="J109" s="259">
        <f t="shared" ref="J109:J117" si="4">G109-D109</f>
        <v>0</v>
      </c>
    </row>
    <row r="110" spans="1:10" x14ac:dyDescent="0.2">
      <c r="A110" s="68">
        <f>A109+1</f>
        <v>2</v>
      </c>
      <c r="B110" s="256" t="s">
        <v>174</v>
      </c>
      <c r="C110" s="261"/>
      <c r="D110" s="265"/>
      <c r="E110" s="265"/>
      <c r="F110" s="266"/>
      <c r="G110" s="265"/>
      <c r="H110" s="265"/>
      <c r="J110" s="259">
        <f t="shared" si="4"/>
        <v>0</v>
      </c>
    </row>
    <row r="111" spans="1:10" x14ac:dyDescent="0.2">
      <c r="A111" s="68">
        <f t="shared" ref="A111:A117" si="5">A110+1</f>
        <v>3</v>
      </c>
      <c r="B111" s="256" t="s">
        <v>174</v>
      </c>
      <c r="C111" s="261"/>
      <c r="D111" s="265"/>
      <c r="E111" s="265"/>
      <c r="F111" s="266"/>
      <c r="G111" s="265"/>
      <c r="H111" s="265"/>
      <c r="J111" s="259">
        <f t="shared" si="4"/>
        <v>0</v>
      </c>
    </row>
    <row r="112" spans="1:10" x14ac:dyDescent="0.2">
      <c r="A112" s="68">
        <f>SUM(A111,1)</f>
        <v>4</v>
      </c>
      <c r="B112" s="256" t="s">
        <v>174</v>
      </c>
      <c r="C112" s="261"/>
      <c r="D112" s="265"/>
      <c r="E112" s="265"/>
      <c r="F112" s="266"/>
      <c r="G112" s="265"/>
      <c r="H112" s="265"/>
      <c r="J112" s="259">
        <f t="shared" si="4"/>
        <v>0</v>
      </c>
    </row>
    <row r="113" spans="1:10" x14ac:dyDescent="0.2">
      <c r="A113" s="68">
        <f>SUM(A112,1)</f>
        <v>5</v>
      </c>
      <c r="B113" s="256" t="s">
        <v>174</v>
      </c>
      <c r="C113" s="261"/>
      <c r="D113" s="265"/>
      <c r="E113" s="265"/>
      <c r="F113" s="266"/>
      <c r="G113" s="265"/>
      <c r="H113" s="265"/>
      <c r="J113" s="259">
        <f t="shared" si="4"/>
        <v>0</v>
      </c>
    </row>
    <row r="114" spans="1:10" x14ac:dyDescent="0.2">
      <c r="A114" s="68">
        <f t="shared" si="5"/>
        <v>6</v>
      </c>
      <c r="B114" s="256" t="s">
        <v>174</v>
      </c>
      <c r="C114" s="261"/>
      <c r="D114" s="267"/>
      <c r="E114" s="267"/>
      <c r="F114" s="266"/>
      <c r="G114" s="267"/>
      <c r="H114" s="267"/>
      <c r="J114" s="259">
        <f t="shared" si="4"/>
        <v>0</v>
      </c>
    </row>
    <row r="115" spans="1:10" x14ac:dyDescent="0.2">
      <c r="A115" s="68">
        <f>SUM(A114,1)</f>
        <v>7</v>
      </c>
      <c r="B115" s="256" t="s">
        <v>174</v>
      </c>
      <c r="C115" s="261"/>
      <c r="D115" s="267"/>
      <c r="E115" s="267"/>
      <c r="F115" s="266"/>
      <c r="G115" s="267"/>
      <c r="H115" s="267"/>
      <c r="J115" s="259">
        <f t="shared" si="4"/>
        <v>0</v>
      </c>
    </row>
    <row r="116" spans="1:10" x14ac:dyDescent="0.2">
      <c r="A116" s="68">
        <f>SUM(A115,1)</f>
        <v>8</v>
      </c>
      <c r="B116" s="73" t="s">
        <v>174</v>
      </c>
      <c r="C116" s="261"/>
      <c r="D116" s="267"/>
      <c r="E116" s="267"/>
      <c r="F116" s="266"/>
      <c r="G116" s="267"/>
      <c r="H116" s="267"/>
      <c r="J116" s="259">
        <f t="shared" si="4"/>
        <v>0</v>
      </c>
    </row>
    <row r="117" spans="1:10" x14ac:dyDescent="0.2">
      <c r="A117" s="68">
        <f t="shared" si="5"/>
        <v>9</v>
      </c>
      <c r="B117" s="73" t="s">
        <v>174</v>
      </c>
      <c r="C117" s="261"/>
      <c r="D117" s="267"/>
      <c r="E117" s="267"/>
      <c r="F117" s="266"/>
      <c r="G117" s="267"/>
      <c r="H117" s="267"/>
      <c r="J117" s="259">
        <f t="shared" si="4"/>
        <v>0</v>
      </c>
    </row>
    <row r="118" spans="1:10" x14ac:dyDescent="0.2">
      <c r="B118" s="78" t="s">
        <v>175</v>
      </c>
      <c r="C118" s="261"/>
      <c r="D118" s="279">
        <f>IF(SUM(D109:D117)=SUM('Table 1 Enrollment'!B40:C40,'Table 1 Enrollment'!E40:F40,'Table 1 Enrollment'!B41:C41,'Table 1 Enrollment'!E41:F41,'Table 1 Enrollment'!B42:C42,'Table 1 Enrollment'!E42:F42),SUM(D109:D117),"Check Table 1")</f>
        <v>0</v>
      </c>
      <c r="E118" s="262">
        <f>SUM(E109:E117)</f>
        <v>0</v>
      </c>
      <c r="F118" s="261"/>
      <c r="G118" s="278">
        <f>IF(SUM(G109:G117)=('Table 1 Enrollment'!B72+'Table 1 Enrollment'!E72+'Table 1 Enrollment'!B73+'Table 1 Enrollment'!E73+'Table 1 Enrollment'!B74+'Table 1 Enrollment'!E74),SUM(G109:G117),"Check Table 1")</f>
        <v>0</v>
      </c>
      <c r="H118" s="263">
        <f>SUM(H109:H117)</f>
        <v>0</v>
      </c>
      <c r="J118" s="268">
        <f>SUM(J109:J117)</f>
        <v>0</v>
      </c>
    </row>
    <row r="119" spans="1:10" x14ac:dyDescent="0.2">
      <c r="B119" s="593"/>
      <c r="C119" s="594"/>
      <c r="D119" s="594"/>
      <c r="E119" s="594"/>
      <c r="F119" s="594"/>
      <c r="G119" s="594"/>
      <c r="H119" s="594"/>
      <c r="I119" s="594"/>
      <c r="J119" s="595"/>
    </row>
    <row r="120" spans="1:10" x14ac:dyDescent="0.2">
      <c r="B120" s="586" t="s">
        <v>260</v>
      </c>
      <c r="C120" s="587"/>
      <c r="D120" s="587"/>
      <c r="E120" s="587"/>
      <c r="F120" s="587"/>
      <c r="G120" s="587"/>
      <c r="H120" s="587"/>
      <c r="I120" s="587"/>
      <c r="J120" s="588"/>
    </row>
    <row r="121" spans="1:10" x14ac:dyDescent="0.2">
      <c r="A121" s="68">
        <v>1</v>
      </c>
      <c r="B121" s="256" t="s">
        <v>174</v>
      </c>
      <c r="C121" s="261"/>
      <c r="D121" s="269"/>
      <c r="E121" s="269"/>
      <c r="F121" s="270"/>
      <c r="G121" s="269"/>
      <c r="H121" s="265"/>
      <c r="J121" s="259">
        <f t="shared" ref="J121:J178" si="6">G121-D121</f>
        <v>0</v>
      </c>
    </row>
    <row r="122" spans="1:10" x14ac:dyDescent="0.2">
      <c r="A122" s="68">
        <f>A121+1</f>
        <v>2</v>
      </c>
      <c r="B122" s="73" t="s">
        <v>174</v>
      </c>
      <c r="C122" s="261"/>
      <c r="D122" s="271"/>
      <c r="E122" s="271"/>
      <c r="F122" s="270"/>
      <c r="G122" s="271"/>
      <c r="H122" s="267"/>
      <c r="J122" s="259">
        <f t="shared" si="6"/>
        <v>0</v>
      </c>
    </row>
    <row r="123" spans="1:10" x14ac:dyDescent="0.2">
      <c r="A123" s="68">
        <f t="shared" ref="A123:A178" si="7">A122+1</f>
        <v>3</v>
      </c>
      <c r="B123" s="73" t="s">
        <v>174</v>
      </c>
      <c r="C123" s="261"/>
      <c r="D123" s="271"/>
      <c r="E123" s="271"/>
      <c r="F123" s="270"/>
      <c r="G123" s="271"/>
      <c r="H123" s="267"/>
      <c r="J123" s="259">
        <f t="shared" si="6"/>
        <v>0</v>
      </c>
    </row>
    <row r="124" spans="1:10" x14ac:dyDescent="0.2">
      <c r="A124" s="68">
        <f t="shared" si="7"/>
        <v>4</v>
      </c>
      <c r="B124" s="73" t="s">
        <v>174</v>
      </c>
      <c r="C124" s="261"/>
      <c r="D124" s="271"/>
      <c r="E124" s="271"/>
      <c r="F124" s="270"/>
      <c r="G124" s="271"/>
      <c r="H124" s="267"/>
      <c r="J124" s="259">
        <f t="shared" si="6"/>
        <v>0</v>
      </c>
    </row>
    <row r="125" spans="1:10" x14ac:dyDescent="0.2">
      <c r="A125" s="68">
        <f t="shared" si="7"/>
        <v>5</v>
      </c>
      <c r="B125" s="73" t="s">
        <v>174</v>
      </c>
      <c r="C125" s="261"/>
      <c r="D125" s="271"/>
      <c r="E125" s="271"/>
      <c r="F125" s="270"/>
      <c r="G125" s="271"/>
      <c r="H125" s="267"/>
      <c r="J125" s="259">
        <f t="shared" si="6"/>
        <v>0</v>
      </c>
    </row>
    <row r="126" spans="1:10" x14ac:dyDescent="0.2">
      <c r="A126" s="68">
        <f t="shared" si="7"/>
        <v>6</v>
      </c>
      <c r="B126" s="73" t="s">
        <v>174</v>
      </c>
      <c r="C126" s="261"/>
      <c r="D126" s="271"/>
      <c r="E126" s="271"/>
      <c r="F126" s="270"/>
      <c r="G126" s="271"/>
      <c r="H126" s="267"/>
      <c r="J126" s="259">
        <f t="shared" si="6"/>
        <v>0</v>
      </c>
    </row>
    <row r="127" spans="1:10" x14ac:dyDescent="0.2">
      <c r="A127" s="68">
        <f t="shared" si="7"/>
        <v>7</v>
      </c>
      <c r="B127" s="73" t="s">
        <v>174</v>
      </c>
      <c r="C127" s="261"/>
      <c r="D127" s="271"/>
      <c r="E127" s="271"/>
      <c r="F127" s="270"/>
      <c r="G127" s="271"/>
      <c r="H127" s="267"/>
      <c r="J127" s="259">
        <f t="shared" si="6"/>
        <v>0</v>
      </c>
    </row>
    <row r="128" spans="1:10" x14ac:dyDescent="0.2">
      <c r="A128" s="68">
        <f>SUM(A127,1)</f>
        <v>8</v>
      </c>
      <c r="B128" s="73" t="s">
        <v>174</v>
      </c>
      <c r="C128" s="261"/>
      <c r="D128" s="271"/>
      <c r="E128" s="271"/>
      <c r="F128" s="270"/>
      <c r="G128" s="271"/>
      <c r="H128" s="267"/>
      <c r="J128" s="259">
        <f t="shared" si="6"/>
        <v>0</v>
      </c>
    </row>
    <row r="129" spans="1:10" x14ac:dyDescent="0.2">
      <c r="A129" s="68">
        <f>SUM(A128,1)</f>
        <v>9</v>
      </c>
      <c r="B129" s="73" t="s">
        <v>174</v>
      </c>
      <c r="C129" s="261"/>
      <c r="D129" s="271"/>
      <c r="E129" s="271"/>
      <c r="F129" s="270"/>
      <c r="G129" s="271"/>
      <c r="H129" s="267"/>
      <c r="J129" s="259">
        <f t="shared" si="6"/>
        <v>0</v>
      </c>
    </row>
    <row r="130" spans="1:10" x14ac:dyDescent="0.2">
      <c r="A130" s="68">
        <f t="shared" si="7"/>
        <v>10</v>
      </c>
      <c r="B130" s="73" t="s">
        <v>174</v>
      </c>
      <c r="C130" s="261"/>
      <c r="D130" s="271"/>
      <c r="E130" s="271"/>
      <c r="F130" s="270"/>
      <c r="G130" s="271"/>
      <c r="H130" s="267"/>
      <c r="J130" s="259">
        <f t="shared" si="6"/>
        <v>0</v>
      </c>
    </row>
    <row r="131" spans="1:10" x14ac:dyDescent="0.2">
      <c r="A131" s="68">
        <f t="shared" si="7"/>
        <v>11</v>
      </c>
      <c r="B131" s="73" t="s">
        <v>174</v>
      </c>
      <c r="C131" s="261"/>
      <c r="D131" s="271"/>
      <c r="E131" s="271"/>
      <c r="F131" s="270"/>
      <c r="G131" s="271"/>
      <c r="H131" s="267"/>
      <c r="J131" s="259">
        <f t="shared" si="6"/>
        <v>0</v>
      </c>
    </row>
    <row r="132" spans="1:10" x14ac:dyDescent="0.2">
      <c r="A132" s="68">
        <f t="shared" si="7"/>
        <v>12</v>
      </c>
      <c r="B132" s="73" t="s">
        <v>174</v>
      </c>
      <c r="C132" s="261"/>
      <c r="D132" s="271"/>
      <c r="E132" s="271"/>
      <c r="F132" s="270"/>
      <c r="G132" s="271"/>
      <c r="H132" s="267"/>
      <c r="J132" s="259">
        <f t="shared" si="6"/>
        <v>0</v>
      </c>
    </row>
    <row r="133" spans="1:10" x14ac:dyDescent="0.2">
      <c r="A133" s="68">
        <f t="shared" si="7"/>
        <v>13</v>
      </c>
      <c r="B133" s="73" t="s">
        <v>174</v>
      </c>
      <c r="C133" s="261"/>
      <c r="D133" s="271"/>
      <c r="E133" s="271"/>
      <c r="F133" s="270"/>
      <c r="G133" s="271"/>
      <c r="H133" s="267"/>
      <c r="J133" s="259">
        <f t="shared" si="6"/>
        <v>0</v>
      </c>
    </row>
    <row r="134" spans="1:10" x14ac:dyDescent="0.2">
      <c r="A134" s="68">
        <f t="shared" si="7"/>
        <v>14</v>
      </c>
      <c r="B134" s="73" t="s">
        <v>174</v>
      </c>
      <c r="C134" s="261"/>
      <c r="D134" s="271"/>
      <c r="E134" s="271"/>
      <c r="F134" s="270"/>
      <c r="G134" s="271"/>
      <c r="H134" s="267"/>
      <c r="J134" s="259">
        <f t="shared" si="6"/>
        <v>0</v>
      </c>
    </row>
    <row r="135" spans="1:10" x14ac:dyDescent="0.2">
      <c r="A135" s="68">
        <f t="shared" si="7"/>
        <v>15</v>
      </c>
      <c r="B135" s="73" t="s">
        <v>174</v>
      </c>
      <c r="C135" s="257"/>
      <c r="D135" s="271"/>
      <c r="E135" s="271"/>
      <c r="F135" s="270"/>
      <c r="G135" s="271"/>
      <c r="H135" s="267"/>
      <c r="J135" s="259">
        <f t="shared" si="6"/>
        <v>0</v>
      </c>
    </row>
    <row r="136" spans="1:10" x14ac:dyDescent="0.2">
      <c r="A136" s="68">
        <f t="shared" si="7"/>
        <v>16</v>
      </c>
      <c r="B136" s="73" t="s">
        <v>174</v>
      </c>
      <c r="C136" s="261"/>
      <c r="D136" s="271"/>
      <c r="E136" s="271"/>
      <c r="F136" s="270"/>
      <c r="G136" s="271"/>
      <c r="H136" s="267"/>
      <c r="J136" s="259">
        <f t="shared" si="6"/>
        <v>0</v>
      </c>
    </row>
    <row r="137" spans="1:10" x14ac:dyDescent="0.2">
      <c r="A137" s="68">
        <f t="shared" si="7"/>
        <v>17</v>
      </c>
      <c r="B137" s="73" t="s">
        <v>174</v>
      </c>
      <c r="C137" s="261"/>
      <c r="D137" s="271"/>
      <c r="E137" s="271"/>
      <c r="F137" s="270"/>
      <c r="G137" s="271"/>
      <c r="H137" s="267"/>
      <c r="J137" s="259">
        <f t="shared" si="6"/>
        <v>0</v>
      </c>
    </row>
    <row r="138" spans="1:10" x14ac:dyDescent="0.2">
      <c r="A138" s="68">
        <f t="shared" si="7"/>
        <v>18</v>
      </c>
      <c r="B138" s="73" t="s">
        <v>174</v>
      </c>
      <c r="C138" s="261"/>
      <c r="D138" s="271"/>
      <c r="E138" s="271"/>
      <c r="F138" s="270"/>
      <c r="G138" s="271"/>
      <c r="H138" s="267"/>
      <c r="J138" s="259">
        <f t="shared" si="6"/>
        <v>0</v>
      </c>
    </row>
    <row r="139" spans="1:10" x14ac:dyDescent="0.2">
      <c r="A139" s="68">
        <f t="shared" si="7"/>
        <v>19</v>
      </c>
      <c r="B139" s="73" t="s">
        <v>174</v>
      </c>
      <c r="C139" s="261"/>
      <c r="D139" s="271"/>
      <c r="E139" s="271"/>
      <c r="F139" s="270"/>
      <c r="G139" s="271"/>
      <c r="H139" s="267"/>
      <c r="J139" s="259">
        <f t="shared" si="6"/>
        <v>0</v>
      </c>
    </row>
    <row r="140" spans="1:10" x14ac:dyDescent="0.2">
      <c r="A140" s="68">
        <v>19</v>
      </c>
      <c r="B140" s="73" t="s">
        <v>174</v>
      </c>
      <c r="C140" s="261"/>
      <c r="D140" s="271"/>
      <c r="E140" s="271"/>
      <c r="F140" s="270"/>
      <c r="G140" s="271"/>
      <c r="H140" s="267"/>
      <c r="J140" s="259"/>
    </row>
    <row r="141" spans="1:10" x14ac:dyDescent="0.2">
      <c r="A141" s="68">
        <v>20</v>
      </c>
      <c r="B141" s="73" t="s">
        <v>174</v>
      </c>
      <c r="C141" s="261"/>
      <c r="D141" s="271"/>
      <c r="E141" s="271"/>
      <c r="F141" s="270"/>
      <c r="G141" s="271"/>
      <c r="H141" s="267"/>
      <c r="J141" s="259"/>
    </row>
    <row r="142" spans="1:10" x14ac:dyDescent="0.2">
      <c r="A142" s="68">
        <v>21</v>
      </c>
      <c r="B142" s="73" t="s">
        <v>174</v>
      </c>
      <c r="C142" s="261"/>
      <c r="D142" s="271"/>
      <c r="E142" s="271"/>
      <c r="F142" s="270"/>
      <c r="G142" s="271"/>
      <c r="H142" s="267"/>
      <c r="J142" s="259"/>
    </row>
    <row r="143" spans="1:10" x14ac:dyDescent="0.2">
      <c r="A143" s="68">
        <v>22</v>
      </c>
      <c r="B143" s="73" t="s">
        <v>174</v>
      </c>
      <c r="C143" s="261"/>
      <c r="D143" s="271"/>
      <c r="E143" s="271"/>
      <c r="F143" s="270"/>
      <c r="G143" s="271"/>
      <c r="H143" s="267"/>
      <c r="J143" s="259"/>
    </row>
    <row r="144" spans="1:10" x14ac:dyDescent="0.2">
      <c r="A144" s="68">
        <v>23</v>
      </c>
      <c r="B144" s="73" t="s">
        <v>174</v>
      </c>
      <c r="C144" s="261"/>
      <c r="D144" s="271"/>
      <c r="E144" s="271"/>
      <c r="F144" s="270"/>
      <c r="G144" s="271"/>
      <c r="H144" s="267"/>
      <c r="J144" s="259"/>
    </row>
    <row r="145" spans="1:10" x14ac:dyDescent="0.2">
      <c r="A145" s="68">
        <v>24</v>
      </c>
      <c r="B145" s="73" t="s">
        <v>174</v>
      </c>
      <c r="C145" s="261"/>
      <c r="D145" s="271"/>
      <c r="E145" s="271"/>
      <c r="F145" s="270"/>
      <c r="G145" s="271"/>
      <c r="H145" s="267"/>
      <c r="J145" s="259"/>
    </row>
    <row r="146" spans="1:10" x14ac:dyDescent="0.2">
      <c r="A146" s="68">
        <v>25</v>
      </c>
      <c r="B146" s="73" t="s">
        <v>174</v>
      </c>
      <c r="C146" s="261"/>
      <c r="D146" s="271"/>
      <c r="E146" s="271"/>
      <c r="F146" s="270"/>
      <c r="G146" s="271"/>
      <c r="H146" s="267"/>
      <c r="J146" s="259"/>
    </row>
    <row r="147" spans="1:10" x14ac:dyDescent="0.2">
      <c r="A147" s="68">
        <v>26</v>
      </c>
      <c r="B147" s="73" t="s">
        <v>174</v>
      </c>
      <c r="C147" s="261"/>
      <c r="D147" s="271"/>
      <c r="E147" s="271"/>
      <c r="F147" s="270"/>
      <c r="G147" s="271"/>
      <c r="H147" s="267"/>
      <c r="J147" s="259"/>
    </row>
    <row r="148" spans="1:10" x14ac:dyDescent="0.2">
      <c r="A148" s="68">
        <v>27</v>
      </c>
      <c r="B148" s="73" t="s">
        <v>174</v>
      </c>
      <c r="C148" s="261"/>
      <c r="D148" s="271"/>
      <c r="E148" s="271"/>
      <c r="F148" s="270"/>
      <c r="G148" s="271"/>
      <c r="H148" s="267"/>
      <c r="J148" s="259"/>
    </row>
    <row r="149" spans="1:10" x14ac:dyDescent="0.2">
      <c r="A149" s="68">
        <v>28</v>
      </c>
      <c r="B149" s="73" t="s">
        <v>174</v>
      </c>
      <c r="C149" s="261"/>
      <c r="D149" s="271"/>
      <c r="E149" s="271"/>
      <c r="F149" s="270"/>
      <c r="G149" s="271"/>
      <c r="H149" s="267"/>
      <c r="J149" s="259"/>
    </row>
    <row r="150" spans="1:10" x14ac:dyDescent="0.2">
      <c r="A150" s="68">
        <v>29</v>
      </c>
      <c r="B150" s="73" t="s">
        <v>174</v>
      </c>
      <c r="C150" s="261"/>
      <c r="D150" s="271"/>
      <c r="E150" s="271"/>
      <c r="F150" s="270"/>
      <c r="G150" s="271"/>
      <c r="H150" s="267"/>
      <c r="J150" s="259"/>
    </row>
    <row r="151" spans="1:10" x14ac:dyDescent="0.2">
      <c r="A151" s="68">
        <v>30</v>
      </c>
      <c r="B151" s="73" t="s">
        <v>174</v>
      </c>
      <c r="C151" s="261"/>
      <c r="D151" s="271"/>
      <c r="E151" s="271"/>
      <c r="F151" s="270"/>
      <c r="G151" s="271"/>
      <c r="H151" s="267"/>
      <c r="J151" s="259"/>
    </row>
    <row r="152" spans="1:10" x14ac:dyDescent="0.2">
      <c r="A152" s="68">
        <v>31</v>
      </c>
      <c r="B152" s="73" t="s">
        <v>174</v>
      </c>
      <c r="C152" s="261"/>
      <c r="D152" s="271"/>
      <c r="E152" s="271"/>
      <c r="F152" s="270"/>
      <c r="G152" s="271"/>
      <c r="H152" s="267"/>
      <c r="J152" s="259"/>
    </row>
    <row r="153" spans="1:10" x14ac:dyDescent="0.2">
      <c r="A153" s="68">
        <v>32</v>
      </c>
      <c r="B153" s="73" t="s">
        <v>174</v>
      </c>
      <c r="C153" s="261"/>
      <c r="D153" s="271"/>
      <c r="E153" s="271"/>
      <c r="F153" s="270"/>
      <c r="G153" s="271"/>
      <c r="H153" s="267"/>
      <c r="J153" s="259"/>
    </row>
    <row r="154" spans="1:10" x14ac:dyDescent="0.2">
      <c r="A154" s="68">
        <v>33</v>
      </c>
      <c r="B154" s="73" t="s">
        <v>174</v>
      </c>
      <c r="C154" s="261"/>
      <c r="D154" s="271"/>
      <c r="E154" s="271"/>
      <c r="F154" s="270"/>
      <c r="G154" s="271"/>
      <c r="H154" s="267"/>
      <c r="J154" s="259"/>
    </row>
    <row r="155" spans="1:10" x14ac:dyDescent="0.2">
      <c r="A155" s="68">
        <v>34</v>
      </c>
      <c r="B155" s="73" t="s">
        <v>174</v>
      </c>
      <c r="C155" s="261"/>
      <c r="D155" s="271"/>
      <c r="E155" s="271"/>
      <c r="F155" s="270"/>
      <c r="G155" s="271"/>
      <c r="H155" s="267"/>
      <c r="J155" s="259"/>
    </row>
    <row r="156" spans="1:10" x14ac:dyDescent="0.2">
      <c r="A156" s="68">
        <v>35</v>
      </c>
      <c r="B156" s="73" t="s">
        <v>174</v>
      </c>
      <c r="C156" s="261"/>
      <c r="D156" s="271"/>
      <c r="E156" s="271"/>
      <c r="F156" s="270"/>
      <c r="G156" s="271"/>
      <c r="H156" s="267"/>
      <c r="J156" s="259"/>
    </row>
    <row r="157" spans="1:10" x14ac:dyDescent="0.2">
      <c r="A157" s="68">
        <v>36</v>
      </c>
      <c r="B157" s="73" t="s">
        <v>174</v>
      </c>
      <c r="C157" s="261"/>
      <c r="D157" s="271"/>
      <c r="E157" s="271"/>
      <c r="F157" s="270"/>
      <c r="G157" s="271"/>
      <c r="H157" s="267"/>
      <c r="J157" s="259"/>
    </row>
    <row r="158" spans="1:10" x14ac:dyDescent="0.2">
      <c r="A158" s="68">
        <v>37</v>
      </c>
      <c r="B158" s="73" t="s">
        <v>174</v>
      </c>
      <c r="C158" s="261"/>
      <c r="D158" s="271"/>
      <c r="E158" s="271"/>
      <c r="F158" s="270"/>
      <c r="G158" s="271"/>
      <c r="H158" s="267"/>
      <c r="J158" s="259"/>
    </row>
    <row r="159" spans="1:10" x14ac:dyDescent="0.2">
      <c r="A159" s="68">
        <v>38</v>
      </c>
      <c r="B159" s="73" t="s">
        <v>174</v>
      </c>
      <c r="C159" s="261"/>
      <c r="D159" s="271"/>
      <c r="E159" s="271"/>
      <c r="F159" s="270"/>
      <c r="G159" s="271"/>
      <c r="H159" s="267"/>
      <c r="J159" s="259"/>
    </row>
    <row r="160" spans="1:10" x14ac:dyDescent="0.2">
      <c r="A160" s="68">
        <v>39</v>
      </c>
      <c r="B160" s="73" t="s">
        <v>174</v>
      </c>
      <c r="C160" s="261"/>
      <c r="D160" s="271"/>
      <c r="E160" s="271"/>
      <c r="F160" s="270"/>
      <c r="G160" s="271"/>
      <c r="H160" s="267"/>
      <c r="J160" s="259"/>
    </row>
    <row r="161" spans="1:10" x14ac:dyDescent="0.2">
      <c r="A161" s="68">
        <v>40</v>
      </c>
      <c r="B161" s="73" t="s">
        <v>174</v>
      </c>
      <c r="C161" s="261"/>
      <c r="D161" s="271"/>
      <c r="E161" s="271"/>
      <c r="F161" s="270"/>
      <c r="G161" s="271"/>
      <c r="H161" s="267"/>
      <c r="J161" s="259">
        <f t="shared" si="6"/>
        <v>0</v>
      </c>
    </row>
    <row r="162" spans="1:10" x14ac:dyDescent="0.2">
      <c r="A162" s="68">
        <f t="shared" si="7"/>
        <v>41</v>
      </c>
      <c r="B162" s="73" t="s">
        <v>174</v>
      </c>
      <c r="C162" s="261"/>
      <c r="D162" s="271"/>
      <c r="E162" s="271"/>
      <c r="F162" s="270"/>
      <c r="G162" s="271"/>
      <c r="H162" s="267"/>
      <c r="J162" s="259">
        <f t="shared" si="6"/>
        <v>0</v>
      </c>
    </row>
    <row r="163" spans="1:10" x14ac:dyDescent="0.2">
      <c r="A163" s="68">
        <f t="shared" si="7"/>
        <v>42</v>
      </c>
      <c r="B163" s="73" t="s">
        <v>174</v>
      </c>
      <c r="C163" s="261"/>
      <c r="D163" s="271"/>
      <c r="E163" s="271"/>
      <c r="F163" s="270"/>
      <c r="G163" s="271"/>
      <c r="H163" s="267"/>
      <c r="J163" s="259">
        <f t="shared" si="6"/>
        <v>0</v>
      </c>
    </row>
    <row r="164" spans="1:10" x14ac:dyDescent="0.2">
      <c r="A164" s="68">
        <f t="shared" si="7"/>
        <v>43</v>
      </c>
      <c r="B164" s="73" t="s">
        <v>174</v>
      </c>
      <c r="C164" s="261"/>
      <c r="D164" s="271"/>
      <c r="E164" s="271"/>
      <c r="F164" s="270"/>
      <c r="G164" s="271"/>
      <c r="H164" s="267"/>
      <c r="J164" s="259">
        <f t="shared" si="6"/>
        <v>0</v>
      </c>
    </row>
    <row r="165" spans="1:10" x14ac:dyDescent="0.2">
      <c r="A165" s="68">
        <f t="shared" si="7"/>
        <v>44</v>
      </c>
      <c r="B165" s="73" t="s">
        <v>174</v>
      </c>
      <c r="C165" s="261"/>
      <c r="D165" s="271"/>
      <c r="E165" s="271"/>
      <c r="F165" s="270"/>
      <c r="G165" s="271"/>
      <c r="H165" s="267"/>
      <c r="J165" s="259">
        <f t="shared" si="6"/>
        <v>0</v>
      </c>
    </row>
    <row r="166" spans="1:10" x14ac:dyDescent="0.2">
      <c r="A166" s="68">
        <f t="shared" si="7"/>
        <v>45</v>
      </c>
      <c r="B166" s="73" t="s">
        <v>174</v>
      </c>
      <c r="C166" s="261"/>
      <c r="D166" s="271"/>
      <c r="E166" s="271"/>
      <c r="F166" s="270"/>
      <c r="G166" s="271"/>
      <c r="H166" s="267"/>
      <c r="J166" s="259">
        <f t="shared" si="6"/>
        <v>0</v>
      </c>
    </row>
    <row r="167" spans="1:10" x14ac:dyDescent="0.2">
      <c r="A167" s="68">
        <f t="shared" si="7"/>
        <v>46</v>
      </c>
      <c r="B167" s="73" t="s">
        <v>174</v>
      </c>
      <c r="C167" s="261"/>
      <c r="D167" s="271"/>
      <c r="E167" s="271"/>
      <c r="F167" s="270"/>
      <c r="G167" s="271"/>
      <c r="H167" s="267"/>
      <c r="J167" s="259">
        <f t="shared" si="6"/>
        <v>0</v>
      </c>
    </row>
    <row r="168" spans="1:10" x14ac:dyDescent="0.2">
      <c r="A168" s="68">
        <f t="shared" si="7"/>
        <v>47</v>
      </c>
      <c r="B168" s="73" t="s">
        <v>174</v>
      </c>
      <c r="C168" s="261"/>
      <c r="D168" s="271"/>
      <c r="E168" s="271"/>
      <c r="F168" s="270"/>
      <c r="G168" s="271"/>
      <c r="H168" s="267"/>
      <c r="J168" s="259">
        <f t="shared" si="6"/>
        <v>0</v>
      </c>
    </row>
    <row r="169" spans="1:10" x14ac:dyDescent="0.2">
      <c r="A169" s="68">
        <f t="shared" si="7"/>
        <v>48</v>
      </c>
      <c r="B169" s="73" t="s">
        <v>174</v>
      </c>
      <c r="C169" s="261"/>
      <c r="D169" s="271"/>
      <c r="E169" s="271"/>
      <c r="F169" s="270"/>
      <c r="G169" s="271"/>
      <c r="H169" s="267"/>
      <c r="J169" s="259">
        <f t="shared" si="6"/>
        <v>0</v>
      </c>
    </row>
    <row r="170" spans="1:10" x14ac:dyDescent="0.2">
      <c r="A170" s="68">
        <f t="shared" si="7"/>
        <v>49</v>
      </c>
      <c r="B170" s="73" t="s">
        <v>174</v>
      </c>
      <c r="C170" s="261"/>
      <c r="D170" s="271"/>
      <c r="E170" s="271"/>
      <c r="F170" s="270"/>
      <c r="G170" s="271"/>
      <c r="H170" s="267"/>
      <c r="J170" s="259">
        <f t="shared" si="6"/>
        <v>0</v>
      </c>
    </row>
    <row r="171" spans="1:10" x14ac:dyDescent="0.2">
      <c r="A171" s="68">
        <f t="shared" si="7"/>
        <v>50</v>
      </c>
      <c r="B171" s="73" t="s">
        <v>174</v>
      </c>
      <c r="C171" s="261"/>
      <c r="D171" s="271"/>
      <c r="E171" s="271"/>
      <c r="F171" s="270"/>
      <c r="G171" s="271"/>
      <c r="H171" s="267"/>
      <c r="J171" s="259">
        <f t="shared" si="6"/>
        <v>0</v>
      </c>
    </row>
    <row r="172" spans="1:10" x14ac:dyDescent="0.2">
      <c r="A172" s="68">
        <f t="shared" si="7"/>
        <v>51</v>
      </c>
      <c r="B172" s="73" t="s">
        <v>174</v>
      </c>
      <c r="C172" s="261"/>
      <c r="D172" s="271"/>
      <c r="E172" s="271"/>
      <c r="F172" s="270"/>
      <c r="G172" s="271"/>
      <c r="H172" s="267"/>
      <c r="J172" s="259">
        <f t="shared" si="6"/>
        <v>0</v>
      </c>
    </row>
    <row r="173" spans="1:10" x14ac:dyDescent="0.2">
      <c r="A173" s="68">
        <f t="shared" si="7"/>
        <v>52</v>
      </c>
      <c r="B173" s="73" t="s">
        <v>174</v>
      </c>
      <c r="C173" s="261"/>
      <c r="D173" s="271"/>
      <c r="E173" s="271"/>
      <c r="F173" s="270"/>
      <c r="G173" s="271"/>
      <c r="H173" s="267"/>
      <c r="J173" s="259">
        <f t="shared" si="6"/>
        <v>0</v>
      </c>
    </row>
    <row r="174" spans="1:10" x14ac:dyDescent="0.2">
      <c r="A174" s="68">
        <f t="shared" si="7"/>
        <v>53</v>
      </c>
      <c r="B174" s="73" t="s">
        <v>174</v>
      </c>
      <c r="C174" s="261"/>
      <c r="D174" s="271"/>
      <c r="E174" s="271"/>
      <c r="F174" s="270"/>
      <c r="G174" s="271"/>
      <c r="H174" s="267"/>
      <c r="J174" s="259">
        <f t="shared" si="6"/>
        <v>0</v>
      </c>
    </row>
    <row r="175" spans="1:10" x14ac:dyDescent="0.2">
      <c r="A175" s="68">
        <f t="shared" si="7"/>
        <v>54</v>
      </c>
      <c r="B175" s="73" t="s">
        <v>174</v>
      </c>
      <c r="C175" s="261"/>
      <c r="D175" s="271"/>
      <c r="E175" s="271"/>
      <c r="F175" s="270"/>
      <c r="G175" s="271"/>
      <c r="H175" s="267"/>
      <c r="J175" s="259">
        <f t="shared" si="6"/>
        <v>0</v>
      </c>
    </row>
    <row r="176" spans="1:10" x14ac:dyDescent="0.2">
      <c r="A176" s="68">
        <f t="shared" si="7"/>
        <v>55</v>
      </c>
      <c r="B176" s="73" t="s">
        <v>174</v>
      </c>
      <c r="C176" s="261"/>
      <c r="D176" s="271"/>
      <c r="E176" s="271"/>
      <c r="F176" s="270"/>
      <c r="G176" s="271"/>
      <c r="H176" s="267"/>
      <c r="J176" s="259">
        <f t="shared" si="6"/>
        <v>0</v>
      </c>
    </row>
    <row r="177" spans="1:10" x14ac:dyDescent="0.2">
      <c r="A177" s="68">
        <f t="shared" si="7"/>
        <v>56</v>
      </c>
      <c r="B177" s="73" t="s">
        <v>174</v>
      </c>
      <c r="C177" s="261"/>
      <c r="D177" s="271"/>
      <c r="E177" s="271"/>
      <c r="F177" s="270"/>
      <c r="G177" s="271"/>
      <c r="H177" s="267"/>
      <c r="J177" s="259">
        <f t="shared" si="6"/>
        <v>0</v>
      </c>
    </row>
    <row r="178" spans="1:10" x14ac:dyDescent="0.2">
      <c r="A178" s="68">
        <f t="shared" si="7"/>
        <v>57</v>
      </c>
      <c r="B178" s="73" t="s">
        <v>174</v>
      </c>
      <c r="C178" s="257"/>
      <c r="D178" s="271"/>
      <c r="E178" s="271"/>
      <c r="F178" s="270"/>
      <c r="G178" s="271"/>
      <c r="H178" s="267"/>
      <c r="J178" s="259">
        <f t="shared" si="6"/>
        <v>0</v>
      </c>
    </row>
    <row r="179" spans="1:10" x14ac:dyDescent="0.2">
      <c r="B179" s="78" t="s">
        <v>177</v>
      </c>
      <c r="C179" s="257"/>
      <c r="D179" s="279">
        <f>IF(SUM(D121:D178)=SUM('Table 1 Enrollment'!B46:C46,'Table 1 Enrollment'!E46:F46,'Table 1 Enrollment'!B47:C47,'Table 1 Enrollment'!E47:F47,'Table 1 Enrollment'!B49:C49,'Table 1 Enrollment'!E49:F49),SUM(D121:D178),"Check Table 1")</f>
        <v>0</v>
      </c>
      <c r="E179" s="262">
        <f>SUM(E121:E178)</f>
        <v>0</v>
      </c>
      <c r="F179" s="272"/>
      <c r="G179" s="278">
        <f>IF(SUM(G121:G178)=('Table 1 Enrollment'!B77+'Table 1 Enrollment'!E77+'Table 1 Enrollment'!B78+'Table 1 Enrollment'!E78+'Table 1 Enrollment'!B80+'Table 1 Enrollment'!E80),SUM(G121:G178),"Check Table 1")</f>
        <v>0</v>
      </c>
      <c r="H179" s="263">
        <f>SUM(H121:H178)</f>
        <v>0</v>
      </c>
      <c r="J179" s="268">
        <f>SUM(J121:J178)</f>
        <v>0</v>
      </c>
    </row>
    <row r="180" spans="1:10" x14ac:dyDescent="0.2">
      <c r="B180" s="589"/>
      <c r="C180" s="590"/>
      <c r="D180" s="590"/>
      <c r="E180" s="590"/>
      <c r="F180" s="590"/>
      <c r="G180" s="590"/>
      <c r="H180" s="590"/>
      <c r="I180" s="590"/>
      <c r="J180" s="591"/>
    </row>
    <row r="181" spans="1:10" x14ac:dyDescent="0.2">
      <c r="B181" s="78" t="s">
        <v>261</v>
      </c>
      <c r="C181" s="79"/>
      <c r="D181" s="263">
        <f>D71+D106+D118+D179</f>
        <v>0</v>
      </c>
      <c r="E181" s="263">
        <f>E71+E106+E118+E179</f>
        <v>0</v>
      </c>
      <c r="F181" s="79"/>
      <c r="G181" s="263">
        <f>G71+G106+G118+G179</f>
        <v>0</v>
      </c>
      <c r="H181" s="263">
        <f>H71+H106+H118+H179</f>
        <v>0</v>
      </c>
      <c r="J181" s="268">
        <f>J71+J118+J179+J106</f>
        <v>0</v>
      </c>
    </row>
    <row r="182" spans="1:10" x14ac:dyDescent="0.2">
      <c r="B182" s="589"/>
      <c r="C182" s="590"/>
      <c r="D182" s="590"/>
      <c r="E182" s="590"/>
      <c r="F182" s="590"/>
      <c r="G182" s="590"/>
      <c r="H182" s="590"/>
      <c r="I182" s="590"/>
      <c r="J182" s="591"/>
    </row>
    <row r="183" spans="1:10" x14ac:dyDescent="0.2">
      <c r="B183" s="78" t="s">
        <v>262</v>
      </c>
      <c r="C183" s="273"/>
      <c r="D183" s="263">
        <f>D71+D118+D179</f>
        <v>0</v>
      </c>
      <c r="E183" s="263">
        <f>E71+E118+E179</f>
        <v>0</v>
      </c>
      <c r="F183" s="273"/>
      <c r="G183" s="263">
        <f>G179+G118+G71</f>
        <v>0</v>
      </c>
      <c r="H183" s="263">
        <f>H179+H118+H71</f>
        <v>0</v>
      </c>
      <c r="I183" s="274"/>
      <c r="J183" s="268">
        <f>J179+J118+J71</f>
        <v>0</v>
      </c>
    </row>
  </sheetData>
  <sheetProtection selectLockedCells="1" selectUnlockedCells="1"/>
  <mergeCells count="15">
    <mergeCell ref="B120:J120"/>
    <mergeCell ref="B180:J180"/>
    <mergeCell ref="B182:J182"/>
    <mergeCell ref="B24:J24"/>
    <mergeCell ref="B72:J72"/>
    <mergeCell ref="B73:J73"/>
    <mergeCell ref="B107:J107"/>
    <mergeCell ref="B108:J108"/>
    <mergeCell ref="B119:J119"/>
    <mergeCell ref="B1:J1"/>
    <mergeCell ref="D3:H3"/>
    <mergeCell ref="A4:B4"/>
    <mergeCell ref="B22:B23"/>
    <mergeCell ref="D22:E22"/>
    <mergeCell ref="G22:H22"/>
  </mergeCells>
  <conditionalFormatting sqref="D71">
    <cfRule type="cellIs" dxfId="3" priority="3" operator="equal">
      <formula>"Check Table 1"</formula>
    </cfRule>
  </conditionalFormatting>
  <conditionalFormatting sqref="D106 G106 D118 G118 D179 G179">
    <cfRule type="cellIs" dxfId="2" priority="1" operator="equal">
      <formula>"Check Table 1"</formula>
    </cfRule>
  </conditionalFormatting>
  <conditionalFormatting sqref="G71">
    <cfRule type="cellIs" dxfId="1" priority="2" operator="equal">
      <formula>"Check Table 1"</formula>
    </cfRule>
  </conditionalFormatting>
  <pageMargins left="0.5" right="0.5" top="0.5" bottom="0.75" header="0.5" footer="0.5"/>
  <pageSetup scale="65" fitToHeight="0" orientation="portrait" r:id="rId1"/>
  <headerFooter alignWithMargins="0">
    <oddFooter>&amp;L&amp;8AEE&amp;CLast modified on &amp;D, &amp;T&amp;RPage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Button 2">
              <controlPr defaultSize="0" print="0" autoFill="0" autoPict="0" macro="[0]!InsertARow_Table2">
                <anchor moveWithCells="1" sizeWithCells="1">
                  <from>
                    <xdr:col>1</xdr:col>
                    <xdr:colOff>57150</xdr:colOff>
                    <xdr:row>18</xdr:row>
                    <xdr:rowOff>38100</xdr:rowOff>
                  </from>
                  <to>
                    <xdr:col>2</xdr:col>
                    <xdr:colOff>66675</xdr:colOff>
                    <xdr:row>19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W145"/>
  <sheetViews>
    <sheetView showGridLines="0" zoomScaleNormal="100" zoomScalePageLayoutView="60" workbookViewId="0">
      <selection sqref="A1:J1"/>
    </sheetView>
  </sheetViews>
  <sheetFormatPr defaultColWidth="8.7109375" defaultRowHeight="12.75" x14ac:dyDescent="0.2"/>
  <cols>
    <col min="1" max="1" width="5.85546875" style="19" customWidth="1"/>
    <col min="2" max="2" width="40.5703125" customWidth="1"/>
    <col min="3" max="3" width="20.5703125" customWidth="1"/>
    <col min="4" max="5" width="40.7109375" customWidth="1"/>
    <col min="6" max="6" width="19.7109375" customWidth="1"/>
    <col min="7" max="7" width="12.7109375" style="20" customWidth="1"/>
    <col min="8" max="9" width="20.7109375" style="21" customWidth="1"/>
    <col min="10" max="10" width="26.140625" style="22" customWidth="1"/>
    <col min="20" max="20" width="25.85546875" bestFit="1" customWidth="1"/>
    <col min="21" max="21" width="11.5703125" bestFit="1" customWidth="1"/>
  </cols>
  <sheetData>
    <row r="1" spans="1:23" ht="31.5" thickTop="1" thickBot="1" x14ac:dyDescent="0.45">
      <c r="A1" s="597" t="s">
        <v>1366</v>
      </c>
      <c r="B1" s="598"/>
      <c r="C1" s="598"/>
      <c r="D1" s="598"/>
      <c r="E1" s="598"/>
      <c r="F1" s="598"/>
      <c r="G1" s="598"/>
      <c r="H1" s="598"/>
      <c r="I1" s="598"/>
      <c r="J1" s="599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3" ht="13.5" thickTop="1" x14ac:dyDescent="0.2">
      <c r="H2" s="67"/>
    </row>
    <row r="3" spans="1:23" ht="15.75" x14ac:dyDescent="0.25">
      <c r="B3" s="106" t="s">
        <v>267</v>
      </c>
      <c r="C3" s="576" t="str">
        <f>'Table 1 Enrollment'!B15</f>
        <v>Select District</v>
      </c>
      <c r="D3" s="578"/>
      <c r="E3" s="107"/>
      <c r="F3" s="600"/>
      <c r="G3" s="600"/>
      <c r="H3" s="600"/>
      <c r="I3"/>
      <c r="J3"/>
      <c r="K3" s="16"/>
      <c r="L3" s="16"/>
      <c r="M3" s="16"/>
    </row>
    <row r="4" spans="1:23" ht="15.75" x14ac:dyDescent="0.25">
      <c r="B4" s="106"/>
      <c r="C4" s="14"/>
      <c r="D4" s="14"/>
      <c r="E4" s="107"/>
      <c r="F4" s="125"/>
      <c r="G4" s="125"/>
      <c r="H4" s="125"/>
      <c r="I4"/>
      <c r="J4"/>
      <c r="K4" s="16"/>
      <c r="L4" s="16"/>
      <c r="M4" s="16"/>
    </row>
    <row r="5" spans="1:23" ht="15.75" x14ac:dyDescent="0.25">
      <c r="A5" s="122"/>
      <c r="B5" s="123"/>
      <c r="C5" s="124"/>
      <c r="D5" s="124"/>
      <c r="E5" s="107"/>
      <c r="F5" s="125"/>
      <c r="G5" s="125"/>
      <c r="H5" s="125"/>
      <c r="I5"/>
      <c r="J5"/>
      <c r="K5" s="16"/>
      <c r="L5" s="16"/>
      <c r="M5" s="16"/>
    </row>
    <row r="6" spans="1:23" s="24" customFormat="1" x14ac:dyDescent="0.2">
      <c r="A6" s="23"/>
      <c r="B6" s="165" t="s">
        <v>45</v>
      </c>
      <c r="C6" s="165" t="s">
        <v>46</v>
      </c>
      <c r="D6" s="165" t="s">
        <v>47</v>
      </c>
      <c r="E6" s="165" t="s">
        <v>48</v>
      </c>
      <c r="F6" s="165" t="s">
        <v>49</v>
      </c>
      <c r="G6" s="166" t="s">
        <v>50</v>
      </c>
      <c r="H6" s="167" t="s">
        <v>51</v>
      </c>
      <c r="I6" s="167" t="s">
        <v>52</v>
      </c>
      <c r="J6" s="165" t="s">
        <v>53</v>
      </c>
      <c r="T6" s="85"/>
      <c r="U6" s="86"/>
    </row>
    <row r="7" spans="1:23" s="30" customFormat="1" x14ac:dyDescent="0.2">
      <c r="A7" s="25"/>
      <c r="B7" s="26"/>
      <c r="C7" s="26"/>
      <c r="D7" s="26"/>
      <c r="E7" s="26"/>
      <c r="F7" s="26"/>
      <c r="G7" s="27"/>
      <c r="H7" s="28"/>
      <c r="I7" s="28"/>
      <c r="J7" s="29"/>
      <c r="T7" s="85"/>
      <c r="U7" s="86"/>
    </row>
    <row r="8" spans="1:23" s="30" customFormat="1" x14ac:dyDescent="0.2">
      <c r="A8" s="25"/>
      <c r="B8" s="26" t="s">
        <v>54</v>
      </c>
      <c r="C8" s="26" t="s">
        <v>55</v>
      </c>
      <c r="D8" s="26" t="s">
        <v>56</v>
      </c>
      <c r="E8" s="26"/>
      <c r="F8" s="26" t="s">
        <v>57</v>
      </c>
      <c r="G8" s="27">
        <v>81234567</v>
      </c>
      <c r="H8" s="28">
        <v>6091234567</v>
      </c>
      <c r="I8" s="28">
        <v>6091234567</v>
      </c>
      <c r="J8" s="31" t="s">
        <v>58</v>
      </c>
      <c r="T8" s="85"/>
      <c r="U8" s="86"/>
    </row>
    <row r="9" spans="1:23" s="30" customFormat="1" x14ac:dyDescent="0.2">
      <c r="A9" s="25"/>
      <c r="B9" s="26"/>
      <c r="C9" s="26"/>
      <c r="D9" s="26"/>
      <c r="E9" s="26"/>
      <c r="F9" s="26"/>
      <c r="G9" s="27"/>
      <c r="H9" s="28"/>
      <c r="I9" s="28"/>
      <c r="J9" s="29"/>
      <c r="T9" s="85"/>
      <c r="U9" s="86"/>
    </row>
    <row r="10" spans="1:23" x14ac:dyDescent="0.2">
      <c r="B10" s="32" t="s">
        <v>59</v>
      </c>
      <c r="C10" s="32"/>
      <c r="D10" s="33"/>
      <c r="E10" s="33"/>
      <c r="F10" s="33"/>
      <c r="G10" s="34"/>
      <c r="H10" s="35"/>
      <c r="I10" s="35"/>
      <c r="J10" s="36"/>
      <c r="T10" s="85"/>
      <c r="U10" s="86"/>
    </row>
    <row r="11" spans="1:23" x14ac:dyDescent="0.2">
      <c r="A11" s="19">
        <v>1</v>
      </c>
      <c r="B11" s="37"/>
      <c r="C11" s="37"/>
      <c r="D11" s="37"/>
      <c r="E11" s="37"/>
      <c r="F11" s="103"/>
      <c r="G11" s="371"/>
      <c r="H11" s="372"/>
      <c r="I11" s="372"/>
      <c r="J11" s="373"/>
      <c r="T11" s="85"/>
      <c r="U11" s="86"/>
    </row>
    <row r="12" spans="1:23" x14ac:dyDescent="0.2">
      <c r="A12" s="19">
        <f t="shared" ref="A12:A20" si="0">A11+1</f>
        <v>2</v>
      </c>
      <c r="B12" s="37"/>
      <c r="C12" s="37"/>
      <c r="D12" s="37"/>
      <c r="E12" s="37"/>
      <c r="F12" s="37"/>
      <c r="G12" s="38"/>
      <c r="H12" s="39"/>
      <c r="I12" s="39"/>
      <c r="J12" s="40"/>
      <c r="T12" s="85"/>
      <c r="U12" s="86"/>
    </row>
    <row r="13" spans="1:23" x14ac:dyDescent="0.2">
      <c r="A13" s="19">
        <f t="shared" si="0"/>
        <v>3</v>
      </c>
      <c r="B13" s="37"/>
      <c r="C13" s="37"/>
      <c r="D13" s="37"/>
      <c r="E13" s="37"/>
      <c r="F13" s="37"/>
      <c r="G13" s="38"/>
      <c r="H13" s="39"/>
      <c r="I13" s="39"/>
      <c r="J13" s="40"/>
      <c r="T13" s="85"/>
      <c r="U13" s="86"/>
    </row>
    <row r="14" spans="1:23" x14ac:dyDescent="0.2">
      <c r="A14" s="19">
        <f t="shared" si="0"/>
        <v>4</v>
      </c>
      <c r="B14" s="37"/>
      <c r="C14" s="37"/>
      <c r="D14" s="37"/>
      <c r="E14" s="37"/>
      <c r="F14" s="37"/>
      <c r="G14" s="38"/>
      <c r="H14" s="39"/>
      <c r="I14" s="39"/>
      <c r="J14" s="40"/>
      <c r="T14" s="85"/>
      <c r="U14" s="86"/>
    </row>
    <row r="15" spans="1:23" x14ac:dyDescent="0.2">
      <c r="A15" s="19">
        <f t="shared" si="0"/>
        <v>5</v>
      </c>
      <c r="B15" s="37"/>
      <c r="C15" s="37"/>
      <c r="D15" s="37"/>
      <c r="E15" s="37"/>
      <c r="F15" s="37"/>
      <c r="G15" s="38"/>
      <c r="H15" s="39"/>
      <c r="I15" s="39"/>
      <c r="J15" s="40"/>
      <c r="T15" s="85"/>
      <c r="U15" s="86"/>
    </row>
    <row r="16" spans="1:23" x14ac:dyDescent="0.2">
      <c r="A16" s="19">
        <f t="shared" si="0"/>
        <v>6</v>
      </c>
      <c r="B16" s="37"/>
      <c r="C16" s="37"/>
      <c r="D16" s="37"/>
      <c r="E16" s="37"/>
      <c r="F16" s="37"/>
      <c r="G16" s="38"/>
      <c r="H16" s="39"/>
      <c r="I16" s="39"/>
      <c r="J16" s="40"/>
      <c r="T16" s="85"/>
      <c r="U16" s="86"/>
    </row>
    <row r="17" spans="1:21" x14ac:dyDescent="0.2">
      <c r="A17" s="19">
        <f t="shared" si="0"/>
        <v>7</v>
      </c>
      <c r="B17" s="37"/>
      <c r="C17" s="37"/>
      <c r="D17" s="37"/>
      <c r="E17" s="37"/>
      <c r="F17" s="37"/>
      <c r="G17" s="38"/>
      <c r="H17" s="39"/>
      <c r="I17" s="39"/>
      <c r="J17" s="40"/>
      <c r="T17" s="85"/>
      <c r="U17" s="86"/>
    </row>
    <row r="18" spans="1:21" x14ac:dyDescent="0.2">
      <c r="A18" s="19">
        <f t="shared" si="0"/>
        <v>8</v>
      </c>
      <c r="B18" s="37"/>
      <c r="C18" s="37"/>
      <c r="D18" s="37"/>
      <c r="E18" s="37"/>
      <c r="F18" s="37"/>
      <c r="G18" s="38"/>
      <c r="H18" s="39"/>
      <c r="I18" s="39"/>
      <c r="J18" s="40"/>
      <c r="T18" s="85"/>
      <c r="U18" s="86"/>
    </row>
    <row r="19" spans="1:21" x14ac:dyDescent="0.2">
      <c r="A19" s="19">
        <f t="shared" si="0"/>
        <v>9</v>
      </c>
      <c r="B19" s="37"/>
      <c r="C19" s="37"/>
      <c r="D19" s="37"/>
      <c r="E19" s="37"/>
      <c r="F19" s="37"/>
      <c r="G19" s="38"/>
      <c r="H19" s="39"/>
      <c r="I19" s="39"/>
      <c r="J19" s="40"/>
      <c r="T19" s="85"/>
      <c r="U19" s="86"/>
    </row>
    <row r="20" spans="1:21" x14ac:dyDescent="0.2">
      <c r="A20" s="19">
        <f t="shared" si="0"/>
        <v>10</v>
      </c>
      <c r="B20" s="37"/>
      <c r="C20" s="37"/>
      <c r="D20" s="37"/>
      <c r="E20" s="37"/>
      <c r="F20" s="37"/>
      <c r="G20" s="38"/>
      <c r="H20" s="39"/>
      <c r="I20" s="39"/>
      <c r="J20" s="40"/>
      <c r="T20" s="85"/>
      <c r="U20" s="86"/>
    </row>
    <row r="21" spans="1:21" x14ac:dyDescent="0.2">
      <c r="A21" s="19">
        <v>11</v>
      </c>
      <c r="B21" s="37"/>
      <c r="C21" s="37"/>
      <c r="D21" s="37"/>
      <c r="E21" s="37"/>
      <c r="F21" s="37"/>
      <c r="G21" s="38"/>
      <c r="H21" s="39"/>
      <c r="I21" s="39"/>
      <c r="J21" s="40"/>
      <c r="T21" s="85"/>
      <c r="U21" s="86"/>
    </row>
    <row r="22" spans="1:21" x14ac:dyDescent="0.2">
      <c r="A22" s="19">
        <v>12</v>
      </c>
      <c r="B22" s="37"/>
      <c r="C22" s="37"/>
      <c r="D22" s="37"/>
      <c r="E22" s="37"/>
      <c r="F22" s="37"/>
      <c r="G22" s="38"/>
      <c r="H22" s="39"/>
      <c r="I22" s="39"/>
      <c r="J22" s="40"/>
      <c r="T22" s="85"/>
      <c r="U22" s="86"/>
    </row>
    <row r="23" spans="1:21" x14ac:dyDescent="0.2">
      <c r="B23" s="32" t="s">
        <v>60</v>
      </c>
      <c r="C23" s="32"/>
      <c r="D23" s="33"/>
      <c r="E23" s="33"/>
      <c r="F23" s="33"/>
      <c r="G23" s="34"/>
      <c r="H23" s="35"/>
      <c r="I23" s="35"/>
      <c r="J23" s="36"/>
      <c r="T23" s="85"/>
      <c r="U23" s="86"/>
    </row>
    <row r="24" spans="1:21" x14ac:dyDescent="0.2">
      <c r="A24" s="19">
        <v>1</v>
      </c>
      <c r="B24" s="103"/>
      <c r="C24" s="103"/>
      <c r="D24" s="103"/>
      <c r="E24" s="103"/>
      <c r="F24" s="103"/>
      <c r="G24" s="371"/>
      <c r="H24" s="372"/>
      <c r="I24" s="372"/>
      <c r="J24" s="373"/>
      <c r="T24" s="85"/>
      <c r="U24" s="86"/>
    </row>
    <row r="25" spans="1:21" x14ac:dyDescent="0.2">
      <c r="A25" s="19">
        <f t="shared" ref="A25:A56" si="1">A24+1</f>
        <v>2</v>
      </c>
      <c r="B25" s="37"/>
      <c r="C25" s="37"/>
      <c r="D25" s="37"/>
      <c r="E25" s="37"/>
      <c r="F25" s="37"/>
      <c r="G25" s="38"/>
      <c r="H25" s="39"/>
      <c r="I25" s="39"/>
      <c r="J25" s="40"/>
      <c r="T25" s="85"/>
      <c r="U25" s="86"/>
    </row>
    <row r="26" spans="1:21" x14ac:dyDescent="0.2">
      <c r="A26" s="19">
        <f t="shared" si="1"/>
        <v>3</v>
      </c>
      <c r="B26" s="103"/>
      <c r="C26" s="103"/>
      <c r="D26" s="103"/>
      <c r="E26" s="103"/>
      <c r="F26" s="103"/>
      <c r="G26" s="371"/>
      <c r="H26" s="372"/>
      <c r="I26" s="372"/>
      <c r="J26" s="373"/>
      <c r="T26" s="85"/>
      <c r="U26" s="86"/>
    </row>
    <row r="27" spans="1:21" x14ac:dyDescent="0.2">
      <c r="A27" s="19">
        <f t="shared" si="1"/>
        <v>4</v>
      </c>
      <c r="B27" s="37"/>
      <c r="C27" s="37"/>
      <c r="D27" s="37"/>
      <c r="E27" s="37"/>
      <c r="F27" s="37"/>
      <c r="G27" s="38"/>
      <c r="H27" s="39"/>
      <c r="I27" s="39"/>
      <c r="J27" s="40"/>
      <c r="T27" s="85"/>
      <c r="U27" s="86"/>
    </row>
    <row r="28" spans="1:21" x14ac:dyDescent="0.2">
      <c r="A28" s="19">
        <f t="shared" si="1"/>
        <v>5</v>
      </c>
      <c r="B28" s="103"/>
      <c r="C28" s="103"/>
      <c r="D28" s="103"/>
      <c r="E28" s="103"/>
      <c r="F28" s="103"/>
      <c r="G28" s="371"/>
      <c r="H28" s="372"/>
      <c r="I28" s="372"/>
      <c r="J28" s="373"/>
      <c r="T28" s="85"/>
      <c r="U28" s="86"/>
    </row>
    <row r="29" spans="1:21" x14ac:dyDescent="0.2">
      <c r="A29" s="19">
        <f t="shared" si="1"/>
        <v>6</v>
      </c>
      <c r="B29" s="37"/>
      <c r="C29" s="37"/>
      <c r="D29" s="37"/>
      <c r="E29" s="37"/>
      <c r="F29" s="37"/>
      <c r="G29" s="38"/>
      <c r="H29" s="39"/>
      <c r="I29" s="39"/>
      <c r="J29" s="40"/>
      <c r="T29" s="85"/>
      <c r="U29" s="86"/>
    </row>
    <row r="30" spans="1:21" x14ac:dyDescent="0.2">
      <c r="A30" s="19">
        <f t="shared" si="1"/>
        <v>7</v>
      </c>
      <c r="B30" s="103"/>
      <c r="C30" s="103"/>
      <c r="D30" s="103"/>
      <c r="E30" s="103"/>
      <c r="F30" s="103"/>
      <c r="G30" s="371"/>
      <c r="H30" s="372"/>
      <c r="I30" s="372"/>
      <c r="J30" s="374"/>
      <c r="T30" s="85"/>
      <c r="U30" s="86"/>
    </row>
    <row r="31" spans="1:21" x14ac:dyDescent="0.2">
      <c r="A31" s="19">
        <f t="shared" si="1"/>
        <v>8</v>
      </c>
      <c r="B31" s="37"/>
      <c r="C31" s="37"/>
      <c r="D31" s="37"/>
      <c r="E31" s="37"/>
      <c r="F31" s="37"/>
      <c r="G31" s="38"/>
      <c r="H31" s="39"/>
      <c r="I31" s="39"/>
      <c r="J31" s="40"/>
      <c r="T31" s="85"/>
      <c r="U31" s="86"/>
    </row>
    <row r="32" spans="1:21" x14ac:dyDescent="0.2">
      <c r="A32" s="19">
        <f t="shared" si="1"/>
        <v>9</v>
      </c>
      <c r="B32" s="37"/>
      <c r="C32" s="37"/>
      <c r="D32" s="37"/>
      <c r="E32" s="37"/>
      <c r="F32" s="37"/>
      <c r="G32" s="38"/>
      <c r="H32" s="39"/>
      <c r="I32" s="39"/>
      <c r="J32" s="40"/>
      <c r="T32" s="85"/>
      <c r="U32" s="86"/>
    </row>
    <row r="33" spans="1:21" x14ac:dyDescent="0.2">
      <c r="A33" s="19">
        <f t="shared" si="1"/>
        <v>10</v>
      </c>
      <c r="B33" s="37"/>
      <c r="C33" s="37"/>
      <c r="D33" s="37"/>
      <c r="E33" s="37"/>
      <c r="F33" s="37"/>
      <c r="G33" s="38"/>
      <c r="H33" s="39"/>
      <c r="I33" s="39"/>
      <c r="J33" s="40"/>
      <c r="T33" s="85"/>
      <c r="U33" s="86"/>
    </row>
    <row r="34" spans="1:21" x14ac:dyDescent="0.2">
      <c r="A34" s="19">
        <f t="shared" si="1"/>
        <v>11</v>
      </c>
      <c r="B34" s="37"/>
      <c r="C34" s="37"/>
      <c r="D34" s="37"/>
      <c r="E34" s="37"/>
      <c r="F34" s="37"/>
      <c r="G34" s="38"/>
      <c r="H34" s="39"/>
      <c r="I34" s="39"/>
      <c r="J34" s="40"/>
      <c r="T34" s="85"/>
      <c r="U34" s="86"/>
    </row>
    <row r="35" spans="1:21" x14ac:dyDescent="0.2">
      <c r="A35" s="19">
        <f t="shared" si="1"/>
        <v>12</v>
      </c>
      <c r="B35" s="37"/>
      <c r="C35" s="37"/>
      <c r="D35" s="37"/>
      <c r="E35" s="37"/>
      <c r="F35" s="37"/>
      <c r="G35" s="38"/>
      <c r="H35" s="39"/>
      <c r="I35" s="39"/>
      <c r="J35" s="40"/>
      <c r="T35" s="85"/>
      <c r="U35" s="85"/>
    </row>
    <row r="36" spans="1:21" x14ac:dyDescent="0.2">
      <c r="A36" s="19">
        <f t="shared" si="1"/>
        <v>13</v>
      </c>
      <c r="B36" s="37"/>
      <c r="C36" s="37"/>
      <c r="D36" s="37"/>
      <c r="E36" s="37"/>
      <c r="F36" s="37"/>
      <c r="G36" s="38"/>
      <c r="H36" s="39"/>
      <c r="I36" s="39"/>
      <c r="J36" s="40"/>
      <c r="T36" s="85"/>
      <c r="U36" s="85"/>
    </row>
    <row r="37" spans="1:21" x14ac:dyDescent="0.2">
      <c r="A37" s="19">
        <f t="shared" si="1"/>
        <v>14</v>
      </c>
      <c r="B37" s="37"/>
      <c r="C37" s="37"/>
      <c r="D37" s="37"/>
      <c r="E37" s="37"/>
      <c r="F37" s="37"/>
      <c r="G37" s="38"/>
      <c r="H37" s="39"/>
      <c r="I37" s="39"/>
      <c r="J37" s="40"/>
      <c r="T37" s="85"/>
      <c r="U37" s="85"/>
    </row>
    <row r="38" spans="1:21" x14ac:dyDescent="0.2">
      <c r="A38" s="19">
        <f t="shared" si="1"/>
        <v>15</v>
      </c>
      <c r="B38" s="37"/>
      <c r="C38" s="37"/>
      <c r="D38" s="37"/>
      <c r="E38" s="37"/>
      <c r="F38" s="37"/>
      <c r="G38" s="38"/>
      <c r="H38" s="39"/>
      <c r="I38" s="39"/>
      <c r="J38" s="40"/>
      <c r="T38" s="85"/>
      <c r="U38" s="85"/>
    </row>
    <row r="39" spans="1:21" x14ac:dyDescent="0.2">
      <c r="A39" s="19">
        <f t="shared" si="1"/>
        <v>16</v>
      </c>
      <c r="B39" s="37"/>
      <c r="C39" s="37"/>
      <c r="D39" s="37"/>
      <c r="E39" s="37"/>
      <c r="F39" s="37"/>
      <c r="G39" s="38"/>
      <c r="H39" s="39"/>
      <c r="I39" s="39"/>
      <c r="J39" s="40"/>
      <c r="T39" s="85"/>
      <c r="U39" s="85"/>
    </row>
    <row r="40" spans="1:21" x14ac:dyDescent="0.2">
      <c r="A40" s="19">
        <f t="shared" si="1"/>
        <v>17</v>
      </c>
      <c r="B40" s="37"/>
      <c r="C40" s="37"/>
      <c r="D40" s="37"/>
      <c r="E40" s="37"/>
      <c r="F40" s="37"/>
      <c r="G40" s="38"/>
      <c r="H40" s="39"/>
      <c r="I40" s="39"/>
      <c r="J40" s="40"/>
      <c r="T40" s="85"/>
      <c r="U40" s="85"/>
    </row>
    <row r="41" spans="1:21" x14ac:dyDescent="0.2">
      <c r="A41" s="19">
        <f t="shared" si="1"/>
        <v>18</v>
      </c>
      <c r="B41" s="37"/>
      <c r="C41" s="37"/>
      <c r="D41" s="37"/>
      <c r="E41" s="37"/>
      <c r="F41" s="37"/>
      <c r="G41" s="38"/>
      <c r="H41" s="39"/>
      <c r="I41" s="39"/>
      <c r="J41" s="40"/>
      <c r="T41" s="85"/>
      <c r="U41" s="85"/>
    </row>
    <row r="42" spans="1:21" x14ac:dyDescent="0.2">
      <c r="A42" s="19">
        <f t="shared" si="1"/>
        <v>19</v>
      </c>
      <c r="B42" s="37"/>
      <c r="C42" s="37"/>
      <c r="D42" s="37"/>
      <c r="E42" s="37"/>
      <c r="F42" s="37"/>
      <c r="G42" s="38"/>
      <c r="H42" s="39"/>
      <c r="I42" s="39"/>
      <c r="J42" s="40"/>
      <c r="T42" s="85"/>
      <c r="U42" s="85"/>
    </row>
    <row r="43" spans="1:21" x14ac:dyDescent="0.2">
      <c r="A43" s="19">
        <f t="shared" si="1"/>
        <v>20</v>
      </c>
      <c r="B43" s="37"/>
      <c r="C43" s="37"/>
      <c r="D43" s="37"/>
      <c r="E43" s="37"/>
      <c r="F43" s="37"/>
      <c r="G43" s="38"/>
      <c r="H43" s="39"/>
      <c r="I43" s="39"/>
      <c r="J43" s="40"/>
      <c r="T43" s="85"/>
      <c r="U43" s="85"/>
    </row>
    <row r="44" spans="1:21" x14ac:dyDescent="0.2">
      <c r="A44" s="19">
        <f t="shared" si="1"/>
        <v>21</v>
      </c>
      <c r="B44" s="37"/>
      <c r="C44" s="37"/>
      <c r="D44" s="37"/>
      <c r="E44" s="37"/>
      <c r="F44" s="37"/>
      <c r="G44" s="38"/>
      <c r="H44" s="39"/>
      <c r="I44" s="39"/>
      <c r="J44" s="40"/>
      <c r="T44" s="85"/>
    </row>
    <row r="45" spans="1:21" x14ac:dyDescent="0.2">
      <c r="A45" s="19">
        <f t="shared" si="1"/>
        <v>22</v>
      </c>
      <c r="B45" s="37"/>
      <c r="C45" s="37"/>
      <c r="D45" s="37"/>
      <c r="E45" s="37"/>
      <c r="F45" s="37"/>
      <c r="G45" s="38"/>
      <c r="H45" s="39"/>
      <c r="I45" s="39"/>
      <c r="J45" s="40"/>
      <c r="T45" s="85"/>
    </row>
    <row r="46" spans="1:21" x14ac:dyDescent="0.2">
      <c r="A46" s="19">
        <f t="shared" si="1"/>
        <v>23</v>
      </c>
      <c r="B46" s="37"/>
      <c r="C46" s="37"/>
      <c r="D46" s="37"/>
      <c r="E46" s="37"/>
      <c r="F46" s="37"/>
      <c r="G46" s="38"/>
      <c r="H46" s="39"/>
      <c r="I46" s="39"/>
      <c r="J46" s="40"/>
      <c r="T46" s="85"/>
    </row>
    <row r="47" spans="1:21" x14ac:dyDescent="0.2">
      <c r="A47" s="19">
        <f t="shared" si="1"/>
        <v>24</v>
      </c>
      <c r="B47" s="37"/>
      <c r="C47" s="37"/>
      <c r="D47" s="37"/>
      <c r="E47" s="37"/>
      <c r="F47" s="37"/>
      <c r="G47" s="38"/>
      <c r="H47" s="39"/>
      <c r="I47" s="39"/>
      <c r="J47" s="40"/>
      <c r="T47" s="85"/>
    </row>
    <row r="48" spans="1:21" x14ac:dyDescent="0.2">
      <c r="A48" s="19">
        <f t="shared" si="1"/>
        <v>25</v>
      </c>
      <c r="B48" s="37"/>
      <c r="C48" s="37"/>
      <c r="D48" s="37"/>
      <c r="E48" s="37"/>
      <c r="F48" s="37"/>
      <c r="G48" s="38"/>
      <c r="H48" s="39"/>
      <c r="I48" s="39"/>
      <c r="J48" s="40"/>
      <c r="T48" s="85"/>
    </row>
    <row r="49" spans="1:20" x14ac:dyDescent="0.2">
      <c r="A49" s="19">
        <f t="shared" si="1"/>
        <v>26</v>
      </c>
      <c r="B49" s="37"/>
      <c r="C49" s="37"/>
      <c r="D49" s="37"/>
      <c r="E49" s="37"/>
      <c r="F49" s="37"/>
      <c r="G49" s="38"/>
      <c r="H49" s="39"/>
      <c r="I49" s="39"/>
      <c r="J49" s="40"/>
      <c r="T49" s="85"/>
    </row>
    <row r="50" spans="1:20" x14ac:dyDescent="0.2">
      <c r="A50" s="19">
        <f t="shared" si="1"/>
        <v>27</v>
      </c>
      <c r="B50" s="37"/>
      <c r="C50" s="37"/>
      <c r="D50" s="37"/>
      <c r="E50" s="37"/>
      <c r="F50" s="37"/>
      <c r="G50" s="38"/>
      <c r="H50" s="39"/>
      <c r="I50" s="39"/>
      <c r="J50" s="40"/>
    </row>
    <row r="51" spans="1:20" x14ac:dyDescent="0.2">
      <c r="A51" s="19">
        <f t="shared" si="1"/>
        <v>28</v>
      </c>
      <c r="B51" s="37"/>
      <c r="C51" s="37"/>
      <c r="D51" s="37"/>
      <c r="E51" s="37"/>
      <c r="F51" s="37"/>
      <c r="G51" s="38"/>
      <c r="H51" s="39"/>
      <c r="I51" s="39"/>
      <c r="J51" s="40"/>
    </row>
    <row r="52" spans="1:20" x14ac:dyDescent="0.2">
      <c r="A52" s="19">
        <f t="shared" si="1"/>
        <v>29</v>
      </c>
      <c r="B52" s="37"/>
      <c r="C52" s="37"/>
      <c r="D52" s="37"/>
      <c r="E52" s="37"/>
      <c r="F52" s="37"/>
      <c r="G52" s="38"/>
      <c r="H52" s="39"/>
      <c r="I52" s="39"/>
      <c r="J52" s="40"/>
    </row>
    <row r="53" spans="1:20" x14ac:dyDescent="0.2">
      <c r="A53" s="19">
        <f t="shared" si="1"/>
        <v>30</v>
      </c>
      <c r="B53" s="37"/>
      <c r="C53" s="37"/>
      <c r="D53" s="37"/>
      <c r="E53" s="37"/>
      <c r="F53" s="37"/>
      <c r="G53" s="38"/>
      <c r="H53" s="39"/>
      <c r="I53" s="39"/>
      <c r="J53" s="40"/>
    </row>
    <row r="54" spans="1:20" x14ac:dyDescent="0.2">
      <c r="A54" s="19">
        <f t="shared" si="1"/>
        <v>31</v>
      </c>
      <c r="B54" s="37"/>
      <c r="C54" s="37"/>
      <c r="D54" s="37"/>
      <c r="E54" s="37"/>
      <c r="F54" s="37"/>
      <c r="G54" s="38"/>
      <c r="H54" s="39"/>
      <c r="I54" s="39"/>
      <c r="J54" s="40"/>
    </row>
    <row r="55" spans="1:20" x14ac:dyDescent="0.2">
      <c r="A55" s="19">
        <f t="shared" si="1"/>
        <v>32</v>
      </c>
      <c r="B55" s="37"/>
      <c r="C55" s="37"/>
      <c r="D55" s="37"/>
      <c r="E55" s="37"/>
      <c r="F55" s="37"/>
      <c r="G55" s="38"/>
      <c r="H55" s="39"/>
      <c r="I55" s="39"/>
      <c r="J55" s="40"/>
    </row>
    <row r="56" spans="1:20" x14ac:dyDescent="0.2">
      <c r="A56" s="19">
        <f t="shared" si="1"/>
        <v>33</v>
      </c>
      <c r="B56" s="37"/>
      <c r="C56" s="37"/>
      <c r="D56" s="37"/>
      <c r="E56" s="37"/>
      <c r="F56" s="37"/>
      <c r="G56" s="38"/>
      <c r="H56" s="39"/>
      <c r="I56" s="39"/>
      <c r="J56" s="40"/>
    </row>
    <row r="57" spans="1:20" x14ac:dyDescent="0.2">
      <c r="A57" s="19">
        <f t="shared" ref="A57:A83" si="2">A56+1</f>
        <v>34</v>
      </c>
      <c r="B57" s="37"/>
      <c r="C57" s="37"/>
      <c r="D57" s="37"/>
      <c r="E57" s="37"/>
      <c r="F57" s="37"/>
      <c r="G57" s="38"/>
      <c r="H57" s="39"/>
      <c r="I57" s="39"/>
      <c r="J57" s="40"/>
    </row>
    <row r="58" spans="1:20" x14ac:dyDescent="0.2">
      <c r="A58" s="19">
        <f t="shared" si="2"/>
        <v>35</v>
      </c>
      <c r="B58" s="37"/>
      <c r="C58" s="37"/>
      <c r="D58" s="37"/>
      <c r="E58" s="37"/>
      <c r="F58" s="37"/>
      <c r="G58" s="38"/>
      <c r="H58" s="39"/>
      <c r="I58" s="39"/>
      <c r="J58" s="40"/>
    </row>
    <row r="59" spans="1:20" x14ac:dyDescent="0.2">
      <c r="A59" s="19">
        <f t="shared" si="2"/>
        <v>36</v>
      </c>
      <c r="B59" s="37"/>
      <c r="C59" s="37"/>
      <c r="D59" s="37"/>
      <c r="E59" s="37"/>
      <c r="F59" s="37"/>
      <c r="G59" s="38"/>
      <c r="H59" s="39"/>
      <c r="I59" s="39"/>
      <c r="J59" s="40"/>
    </row>
    <row r="60" spans="1:20" x14ac:dyDescent="0.2">
      <c r="A60" s="19">
        <f t="shared" si="2"/>
        <v>37</v>
      </c>
      <c r="B60" s="37"/>
      <c r="C60" s="37"/>
      <c r="D60" s="37"/>
      <c r="E60" s="37"/>
      <c r="F60" s="37"/>
      <c r="G60" s="38"/>
      <c r="H60" s="39"/>
      <c r="I60" s="39"/>
      <c r="J60" s="40"/>
    </row>
    <row r="61" spans="1:20" x14ac:dyDescent="0.2">
      <c r="A61" s="19">
        <f t="shared" si="2"/>
        <v>38</v>
      </c>
      <c r="B61" s="37"/>
      <c r="C61" s="37"/>
      <c r="D61" s="37"/>
      <c r="E61" s="37"/>
      <c r="F61" s="37"/>
      <c r="G61" s="38"/>
      <c r="H61" s="39"/>
      <c r="I61" s="39"/>
      <c r="J61" s="40"/>
    </row>
    <row r="62" spans="1:20" x14ac:dyDescent="0.2">
      <c r="A62" s="19">
        <f t="shared" si="2"/>
        <v>39</v>
      </c>
      <c r="B62" s="37"/>
      <c r="C62" s="37"/>
      <c r="D62" s="37"/>
      <c r="E62" s="37"/>
      <c r="F62" s="37"/>
      <c r="G62" s="38"/>
      <c r="H62" s="39"/>
      <c r="I62" s="39"/>
      <c r="J62" s="40"/>
    </row>
    <row r="63" spans="1:20" x14ac:dyDescent="0.2">
      <c r="A63" s="19">
        <f t="shared" si="2"/>
        <v>40</v>
      </c>
      <c r="B63" s="37"/>
      <c r="C63" s="37"/>
      <c r="D63" s="37"/>
      <c r="E63" s="37"/>
      <c r="F63" s="37"/>
      <c r="G63" s="38"/>
      <c r="H63" s="39"/>
      <c r="I63" s="39"/>
      <c r="J63" s="40"/>
    </row>
    <row r="64" spans="1:20" x14ac:dyDescent="0.2">
      <c r="A64" s="19">
        <f t="shared" si="2"/>
        <v>41</v>
      </c>
      <c r="B64" s="37"/>
      <c r="C64" s="37"/>
      <c r="D64" s="37"/>
      <c r="E64" s="37"/>
      <c r="F64" s="37"/>
      <c r="G64" s="38"/>
      <c r="H64" s="39"/>
      <c r="I64" s="39"/>
      <c r="J64" s="40"/>
    </row>
    <row r="65" spans="1:10" x14ac:dyDescent="0.2">
      <c r="A65" s="19">
        <f t="shared" si="2"/>
        <v>42</v>
      </c>
      <c r="B65" s="37"/>
      <c r="C65" s="37"/>
      <c r="D65" s="37"/>
      <c r="E65" s="37"/>
      <c r="F65" s="37"/>
      <c r="G65" s="38"/>
      <c r="H65" s="39"/>
      <c r="I65" s="39"/>
      <c r="J65" s="40"/>
    </row>
    <row r="66" spans="1:10" x14ac:dyDescent="0.2">
      <c r="A66" s="19">
        <f t="shared" si="2"/>
        <v>43</v>
      </c>
      <c r="B66" s="37"/>
      <c r="C66" s="37"/>
      <c r="D66" s="37"/>
      <c r="E66" s="37"/>
      <c r="F66" s="37"/>
      <c r="G66" s="38"/>
      <c r="H66" s="39"/>
      <c r="I66" s="39"/>
      <c r="J66" s="40"/>
    </row>
    <row r="67" spans="1:10" x14ac:dyDescent="0.2">
      <c r="A67" s="19">
        <f t="shared" si="2"/>
        <v>44</v>
      </c>
      <c r="B67" s="37"/>
      <c r="C67" s="37"/>
      <c r="D67" s="37"/>
      <c r="E67" s="37"/>
      <c r="F67" s="37"/>
      <c r="G67" s="38"/>
      <c r="H67" s="39"/>
      <c r="I67" s="39"/>
      <c r="J67" s="40"/>
    </row>
    <row r="68" spans="1:10" x14ac:dyDescent="0.2">
      <c r="A68" s="19">
        <f t="shared" si="2"/>
        <v>45</v>
      </c>
      <c r="B68" s="37"/>
      <c r="C68" s="37"/>
      <c r="D68" s="37"/>
      <c r="E68" s="37"/>
      <c r="F68" s="37"/>
      <c r="G68" s="38"/>
      <c r="H68" s="39"/>
      <c r="I68" s="39"/>
      <c r="J68" s="40"/>
    </row>
    <row r="69" spans="1:10" x14ac:dyDescent="0.2">
      <c r="A69" s="19">
        <f t="shared" si="2"/>
        <v>46</v>
      </c>
      <c r="B69" s="37"/>
      <c r="C69" s="37"/>
      <c r="D69" s="37"/>
      <c r="E69" s="37"/>
      <c r="F69" s="37"/>
      <c r="G69" s="38"/>
      <c r="H69" s="39"/>
      <c r="I69" s="39"/>
      <c r="J69" s="40"/>
    </row>
    <row r="70" spans="1:10" x14ac:dyDescent="0.2">
      <c r="A70" s="19">
        <f t="shared" si="2"/>
        <v>47</v>
      </c>
      <c r="B70" s="37"/>
      <c r="C70" s="37"/>
      <c r="D70" s="37"/>
      <c r="E70" s="37"/>
      <c r="F70" s="37"/>
      <c r="G70" s="38"/>
      <c r="H70" s="39"/>
      <c r="I70" s="39"/>
      <c r="J70" s="40"/>
    </row>
    <row r="71" spans="1:10" x14ac:dyDescent="0.2">
      <c r="A71" s="19">
        <f t="shared" si="2"/>
        <v>48</v>
      </c>
      <c r="B71" s="37"/>
      <c r="C71" s="37"/>
      <c r="D71" s="37"/>
      <c r="E71" s="37"/>
      <c r="F71" s="37"/>
      <c r="G71" s="38"/>
      <c r="H71" s="39"/>
      <c r="I71" s="39"/>
      <c r="J71" s="40"/>
    </row>
    <row r="72" spans="1:10" x14ac:dyDescent="0.2">
      <c r="A72" s="19">
        <f t="shared" si="2"/>
        <v>49</v>
      </c>
      <c r="B72" s="37"/>
      <c r="C72" s="37"/>
      <c r="D72" s="37"/>
      <c r="E72" s="37"/>
      <c r="F72" s="37"/>
      <c r="G72" s="38"/>
      <c r="H72" s="39"/>
      <c r="I72" s="39"/>
      <c r="J72" s="40"/>
    </row>
    <row r="73" spans="1:10" x14ac:dyDescent="0.2">
      <c r="A73" s="19">
        <f t="shared" si="2"/>
        <v>50</v>
      </c>
      <c r="B73" s="37"/>
      <c r="C73" s="37"/>
      <c r="D73" s="37"/>
      <c r="E73" s="37"/>
      <c r="F73" s="37"/>
      <c r="G73" s="38"/>
      <c r="H73" s="39"/>
      <c r="I73" s="39"/>
      <c r="J73" s="40"/>
    </row>
    <row r="74" spans="1:10" x14ac:dyDescent="0.2">
      <c r="A74" s="19">
        <f t="shared" si="2"/>
        <v>51</v>
      </c>
      <c r="B74" s="37"/>
      <c r="C74" s="37"/>
      <c r="D74" s="37"/>
      <c r="E74" s="37"/>
      <c r="F74" s="37"/>
      <c r="G74" s="38"/>
      <c r="H74" s="39"/>
      <c r="I74" s="39"/>
      <c r="J74" s="40"/>
    </row>
    <row r="75" spans="1:10" x14ac:dyDescent="0.2">
      <c r="A75" s="19">
        <f t="shared" si="2"/>
        <v>52</v>
      </c>
      <c r="B75" s="37"/>
      <c r="C75" s="37"/>
      <c r="D75" s="37"/>
      <c r="E75" s="37"/>
      <c r="F75" s="37"/>
      <c r="G75" s="38"/>
      <c r="H75" s="39"/>
      <c r="I75" s="39"/>
      <c r="J75" s="40"/>
    </row>
    <row r="76" spans="1:10" x14ac:dyDescent="0.2">
      <c r="A76" s="19">
        <f t="shared" si="2"/>
        <v>53</v>
      </c>
      <c r="B76" s="37"/>
      <c r="C76" s="37"/>
      <c r="D76" s="37"/>
      <c r="E76" s="37"/>
      <c r="F76" s="37"/>
      <c r="G76" s="38"/>
      <c r="H76" s="39"/>
      <c r="I76" s="39"/>
      <c r="J76" s="40"/>
    </row>
    <row r="77" spans="1:10" x14ac:dyDescent="0.2">
      <c r="A77" s="19">
        <f t="shared" si="2"/>
        <v>54</v>
      </c>
      <c r="B77" s="37"/>
      <c r="C77" s="37"/>
      <c r="D77" s="37"/>
      <c r="E77" s="37"/>
      <c r="F77" s="37"/>
      <c r="G77" s="38"/>
      <c r="H77" s="39"/>
      <c r="I77" s="39"/>
      <c r="J77" s="40"/>
    </row>
    <row r="78" spans="1:10" x14ac:dyDescent="0.2">
      <c r="A78" s="19">
        <f t="shared" si="2"/>
        <v>55</v>
      </c>
      <c r="B78" s="37"/>
      <c r="C78" s="37"/>
      <c r="D78" s="37"/>
      <c r="E78" s="37"/>
      <c r="F78" s="37"/>
      <c r="G78" s="38"/>
      <c r="H78" s="39"/>
      <c r="I78" s="39"/>
      <c r="J78" s="40"/>
    </row>
    <row r="79" spans="1:10" x14ac:dyDescent="0.2">
      <c r="A79" s="19">
        <f t="shared" si="2"/>
        <v>56</v>
      </c>
      <c r="B79" s="37"/>
      <c r="C79" s="37"/>
      <c r="D79" s="37"/>
      <c r="E79" s="37"/>
      <c r="F79" s="37"/>
      <c r="G79" s="38"/>
      <c r="H79" s="39"/>
      <c r="I79" s="39"/>
      <c r="J79" s="40"/>
    </row>
    <row r="80" spans="1:10" x14ac:dyDescent="0.2">
      <c r="A80" s="19">
        <f t="shared" si="2"/>
        <v>57</v>
      </c>
      <c r="B80" s="37"/>
      <c r="C80" s="37"/>
      <c r="D80" s="37"/>
      <c r="E80" s="37"/>
      <c r="F80" s="37"/>
      <c r="G80" s="38"/>
      <c r="H80" s="39"/>
      <c r="I80" s="39"/>
      <c r="J80" s="40"/>
    </row>
    <row r="81" spans="1:10" x14ac:dyDescent="0.2">
      <c r="A81" s="19">
        <f t="shared" si="2"/>
        <v>58</v>
      </c>
      <c r="B81" s="37"/>
      <c r="C81" s="37"/>
      <c r="D81" s="37"/>
      <c r="E81" s="37"/>
      <c r="F81" s="37"/>
      <c r="G81" s="38"/>
      <c r="H81" s="39"/>
      <c r="I81" s="39"/>
      <c r="J81" s="40"/>
    </row>
    <row r="82" spans="1:10" x14ac:dyDescent="0.2">
      <c r="A82" s="19">
        <f t="shared" si="2"/>
        <v>59</v>
      </c>
      <c r="B82" s="37"/>
      <c r="C82" s="37"/>
      <c r="D82" s="37"/>
      <c r="E82" s="37"/>
      <c r="F82" s="37"/>
      <c r="G82" s="38"/>
      <c r="H82" s="39"/>
      <c r="I82" s="39"/>
      <c r="J82" s="40"/>
    </row>
    <row r="83" spans="1:10" x14ac:dyDescent="0.2">
      <c r="A83" s="19">
        <f t="shared" si="2"/>
        <v>60</v>
      </c>
      <c r="B83" s="37"/>
      <c r="C83" s="37"/>
      <c r="D83" s="37"/>
      <c r="E83" s="37"/>
      <c r="F83" s="37"/>
      <c r="G83" s="38"/>
      <c r="H83" s="39"/>
      <c r="I83" s="39"/>
      <c r="J83" s="40"/>
    </row>
    <row r="84" spans="1:10" x14ac:dyDescent="0.2">
      <c r="B84" s="1"/>
      <c r="C84" s="1"/>
      <c r="D84" s="1"/>
      <c r="E84" s="1"/>
      <c r="F84" s="1"/>
      <c r="G84" s="41"/>
      <c r="H84" s="42"/>
      <c r="I84" s="42"/>
      <c r="J84" s="43"/>
    </row>
    <row r="85" spans="1:10" x14ac:dyDescent="0.2">
      <c r="B85" s="1"/>
      <c r="C85" s="1"/>
      <c r="D85" s="1"/>
      <c r="E85" s="1"/>
      <c r="F85" s="1"/>
      <c r="G85" s="41"/>
      <c r="H85" s="42"/>
      <c r="I85" s="42"/>
      <c r="J85" s="43"/>
    </row>
    <row r="86" spans="1:10" x14ac:dyDescent="0.2">
      <c r="B86" s="1"/>
      <c r="C86" s="1"/>
      <c r="D86" s="1"/>
      <c r="E86" s="1"/>
      <c r="F86" s="1"/>
      <c r="G86" s="41"/>
      <c r="H86" s="42"/>
      <c r="I86" s="42"/>
      <c r="J86" s="43"/>
    </row>
    <row r="87" spans="1:10" x14ac:dyDescent="0.2">
      <c r="B87" s="1"/>
      <c r="C87" s="1"/>
      <c r="D87" s="1"/>
      <c r="E87" s="1"/>
      <c r="F87" s="1"/>
      <c r="G87" s="41"/>
      <c r="H87" s="42"/>
      <c r="I87" s="42"/>
      <c r="J87" s="43"/>
    </row>
    <row r="88" spans="1:10" x14ac:dyDescent="0.2">
      <c r="B88" s="1"/>
      <c r="C88" s="1"/>
      <c r="D88" s="1"/>
      <c r="E88" s="1"/>
      <c r="F88" s="1"/>
      <c r="G88" s="41"/>
      <c r="H88" s="42"/>
      <c r="I88" s="42"/>
      <c r="J88" s="43"/>
    </row>
    <row r="89" spans="1:10" x14ac:dyDescent="0.2">
      <c r="B89" s="1"/>
      <c r="C89" s="1"/>
      <c r="D89" s="1"/>
      <c r="E89" s="1"/>
      <c r="F89" s="1"/>
      <c r="G89" s="41"/>
      <c r="H89" s="42"/>
      <c r="I89" s="42"/>
      <c r="J89" s="43"/>
    </row>
    <row r="90" spans="1:10" x14ac:dyDescent="0.2">
      <c r="B90" s="1"/>
      <c r="C90" s="1"/>
      <c r="D90" s="1"/>
      <c r="E90" s="1"/>
      <c r="F90" s="1"/>
      <c r="G90" s="41"/>
      <c r="H90" s="42"/>
      <c r="I90" s="42"/>
      <c r="J90" s="43"/>
    </row>
    <row r="91" spans="1:10" x14ac:dyDescent="0.2">
      <c r="B91" s="1"/>
      <c r="C91" s="1"/>
      <c r="D91" s="1"/>
      <c r="E91" s="1"/>
      <c r="F91" s="1"/>
      <c r="G91" s="41"/>
      <c r="H91" s="42"/>
      <c r="I91" s="42"/>
      <c r="J91" s="43"/>
    </row>
    <row r="92" spans="1:10" x14ac:dyDescent="0.2">
      <c r="B92" s="1"/>
      <c r="C92" s="1"/>
      <c r="D92" s="1"/>
      <c r="E92" s="1"/>
      <c r="F92" s="1"/>
      <c r="G92" s="41"/>
      <c r="H92" s="42"/>
      <c r="I92" s="42"/>
      <c r="J92" s="43"/>
    </row>
    <row r="93" spans="1:10" x14ac:dyDescent="0.2">
      <c r="B93" s="1"/>
      <c r="C93" s="1"/>
      <c r="D93" s="1"/>
      <c r="E93" s="1"/>
      <c r="F93" s="1"/>
      <c r="G93" s="41"/>
      <c r="H93" s="42"/>
      <c r="I93" s="42"/>
      <c r="J93" s="43"/>
    </row>
    <row r="94" spans="1:10" x14ac:dyDescent="0.2">
      <c r="B94" s="1"/>
      <c r="C94" s="1"/>
      <c r="D94" s="1"/>
      <c r="E94" s="1"/>
      <c r="F94" s="1"/>
      <c r="G94" s="41"/>
      <c r="H94" s="42"/>
      <c r="I94" s="42"/>
      <c r="J94" s="43"/>
    </row>
    <row r="95" spans="1:10" x14ac:dyDescent="0.2">
      <c r="B95" s="1"/>
      <c r="C95" s="1"/>
      <c r="D95" s="1"/>
      <c r="E95" s="1"/>
      <c r="F95" s="1"/>
      <c r="G95" s="41"/>
      <c r="H95" s="42"/>
      <c r="I95" s="42"/>
      <c r="J95" s="43"/>
    </row>
    <row r="96" spans="1:10" x14ac:dyDescent="0.2">
      <c r="B96" s="1"/>
      <c r="C96" s="1"/>
      <c r="D96" s="1"/>
      <c r="E96" s="1"/>
      <c r="F96" s="1"/>
      <c r="G96" s="41"/>
      <c r="H96" s="42"/>
      <c r="I96" s="42"/>
      <c r="J96" s="43"/>
    </row>
    <row r="97" spans="2:10" x14ac:dyDescent="0.2">
      <c r="B97" s="1"/>
      <c r="C97" s="1"/>
      <c r="D97" s="1"/>
      <c r="E97" s="1"/>
      <c r="F97" s="1"/>
      <c r="G97" s="41"/>
      <c r="H97" s="42"/>
      <c r="I97" s="42"/>
      <c r="J97" s="43"/>
    </row>
    <row r="98" spans="2:10" x14ac:dyDescent="0.2">
      <c r="B98" s="1"/>
      <c r="C98" s="1"/>
      <c r="D98" s="1"/>
      <c r="E98" s="1"/>
      <c r="F98" s="1"/>
      <c r="G98" s="41"/>
      <c r="H98" s="42"/>
      <c r="I98" s="42"/>
      <c r="J98" s="43"/>
    </row>
    <row r="99" spans="2:10" x14ac:dyDescent="0.2">
      <c r="B99" s="1"/>
      <c r="C99" s="1"/>
      <c r="D99" s="1"/>
      <c r="E99" s="1"/>
      <c r="F99" s="1"/>
      <c r="G99" s="41"/>
      <c r="H99" s="42"/>
      <c r="I99" s="42"/>
      <c r="J99" s="43"/>
    </row>
    <row r="100" spans="2:10" x14ac:dyDescent="0.2">
      <c r="B100" s="1"/>
      <c r="C100" s="1"/>
      <c r="D100" s="1"/>
      <c r="E100" s="1"/>
      <c r="F100" s="1"/>
      <c r="G100" s="41"/>
      <c r="H100" s="42"/>
      <c r="I100" s="42"/>
      <c r="J100" s="43"/>
    </row>
    <row r="101" spans="2:10" x14ac:dyDescent="0.2">
      <c r="B101" s="1"/>
      <c r="C101" s="1"/>
      <c r="D101" s="1"/>
      <c r="E101" s="1"/>
      <c r="F101" s="1"/>
      <c r="G101" s="41"/>
      <c r="H101" s="42"/>
      <c r="I101" s="42"/>
      <c r="J101" s="43"/>
    </row>
    <row r="102" spans="2:10" x14ac:dyDescent="0.2">
      <c r="B102" s="1"/>
      <c r="C102" s="1"/>
      <c r="D102" s="1"/>
      <c r="E102" s="1"/>
      <c r="F102" s="1"/>
      <c r="G102" s="41"/>
      <c r="H102" s="42"/>
      <c r="I102" s="42"/>
      <c r="J102" s="43"/>
    </row>
    <row r="103" spans="2:10" x14ac:dyDescent="0.2">
      <c r="B103" s="1"/>
      <c r="C103" s="1"/>
      <c r="D103" s="1"/>
      <c r="E103" s="1"/>
      <c r="F103" s="1"/>
      <c r="G103" s="41"/>
      <c r="H103" s="42"/>
      <c r="I103" s="42"/>
      <c r="J103" s="43"/>
    </row>
    <row r="104" spans="2:10" x14ac:dyDescent="0.2">
      <c r="B104" s="1"/>
      <c r="C104" s="1"/>
      <c r="D104" s="1"/>
      <c r="E104" s="1"/>
      <c r="F104" s="1"/>
      <c r="G104" s="41"/>
      <c r="H104" s="42"/>
      <c r="I104" s="42"/>
      <c r="J104" s="43"/>
    </row>
    <row r="105" spans="2:10" x14ac:dyDescent="0.2">
      <c r="B105" s="1"/>
      <c r="C105" s="1"/>
      <c r="D105" s="1"/>
      <c r="E105" s="1"/>
      <c r="F105" s="1"/>
      <c r="G105" s="41"/>
      <c r="H105" s="42"/>
      <c r="I105" s="42"/>
      <c r="J105" s="43"/>
    </row>
    <row r="106" spans="2:10" x14ac:dyDescent="0.2">
      <c r="B106" s="1"/>
      <c r="C106" s="1"/>
      <c r="D106" s="1"/>
      <c r="E106" s="1"/>
      <c r="F106" s="1"/>
      <c r="G106" s="41"/>
      <c r="H106" s="42"/>
      <c r="I106" s="42"/>
      <c r="J106" s="43"/>
    </row>
    <row r="107" spans="2:10" x14ac:dyDescent="0.2">
      <c r="B107" s="1"/>
      <c r="C107" s="1"/>
      <c r="D107" s="1"/>
      <c r="E107" s="1"/>
      <c r="F107" s="1"/>
      <c r="G107" s="41"/>
      <c r="H107" s="42"/>
      <c r="I107" s="42"/>
      <c r="J107" s="43"/>
    </row>
    <row r="108" spans="2:10" x14ac:dyDescent="0.2">
      <c r="B108" s="1"/>
      <c r="C108" s="1"/>
      <c r="D108" s="1"/>
      <c r="E108" s="1"/>
      <c r="F108" s="1"/>
      <c r="G108" s="41"/>
      <c r="H108" s="42"/>
      <c r="I108" s="42"/>
      <c r="J108" s="43"/>
    </row>
    <row r="109" spans="2:10" x14ac:dyDescent="0.2">
      <c r="B109" s="1"/>
      <c r="C109" s="1"/>
      <c r="D109" s="1"/>
      <c r="E109" s="1"/>
      <c r="F109" s="1"/>
      <c r="G109" s="41"/>
      <c r="H109" s="42"/>
      <c r="I109" s="42"/>
      <c r="J109" s="43"/>
    </row>
    <row r="110" spans="2:10" x14ac:dyDescent="0.2">
      <c r="B110" s="1"/>
      <c r="C110" s="1"/>
      <c r="D110" s="1"/>
      <c r="E110" s="1"/>
      <c r="F110" s="1"/>
      <c r="G110" s="41"/>
      <c r="H110" s="42"/>
      <c r="I110" s="42"/>
      <c r="J110" s="43"/>
    </row>
    <row r="111" spans="2:10" x14ac:dyDescent="0.2">
      <c r="B111" s="1"/>
      <c r="C111" s="1"/>
      <c r="D111" s="1"/>
      <c r="E111" s="1"/>
      <c r="F111" s="1"/>
      <c r="G111" s="41"/>
      <c r="H111" s="42"/>
      <c r="I111" s="42"/>
      <c r="J111" s="43"/>
    </row>
    <row r="112" spans="2:10" x14ac:dyDescent="0.2">
      <c r="B112" s="1"/>
      <c r="C112" s="1"/>
      <c r="D112" s="1"/>
      <c r="E112" s="1"/>
      <c r="F112" s="1"/>
      <c r="G112" s="41"/>
      <c r="H112" s="42"/>
      <c r="I112" s="42"/>
      <c r="J112" s="43"/>
    </row>
    <row r="113" spans="2:10" x14ac:dyDescent="0.2">
      <c r="B113" s="1"/>
      <c r="C113" s="1"/>
      <c r="D113" s="1"/>
      <c r="E113" s="1"/>
      <c r="F113" s="1"/>
      <c r="G113" s="41"/>
      <c r="H113" s="42"/>
      <c r="I113" s="42"/>
      <c r="J113" s="43"/>
    </row>
    <row r="114" spans="2:10" x14ac:dyDescent="0.2">
      <c r="B114" s="1"/>
      <c r="C114" s="1"/>
      <c r="D114" s="1"/>
      <c r="E114" s="1"/>
      <c r="F114" s="1"/>
      <c r="G114" s="41"/>
      <c r="H114" s="42"/>
      <c r="I114" s="42"/>
      <c r="J114" s="43"/>
    </row>
    <row r="115" spans="2:10" x14ac:dyDescent="0.2">
      <c r="B115" s="1"/>
      <c r="C115" s="1"/>
      <c r="D115" s="1"/>
      <c r="E115" s="1"/>
      <c r="F115" s="1"/>
      <c r="G115" s="41"/>
      <c r="H115" s="42"/>
      <c r="I115" s="42"/>
      <c r="J115" s="43"/>
    </row>
    <row r="116" spans="2:10" x14ac:dyDescent="0.2">
      <c r="B116" s="1"/>
      <c r="C116" s="1"/>
      <c r="D116" s="1"/>
      <c r="E116" s="1"/>
      <c r="F116" s="1"/>
      <c r="G116" s="41"/>
      <c r="H116" s="42"/>
      <c r="I116" s="42"/>
      <c r="J116" s="43"/>
    </row>
    <row r="117" spans="2:10" x14ac:dyDescent="0.2">
      <c r="B117" s="1"/>
      <c r="C117" s="1"/>
      <c r="D117" s="1"/>
      <c r="E117" s="1"/>
      <c r="F117" s="1"/>
      <c r="G117" s="41"/>
      <c r="H117" s="42"/>
      <c r="I117" s="42"/>
      <c r="J117" s="43"/>
    </row>
    <row r="118" spans="2:10" x14ac:dyDescent="0.2">
      <c r="B118" s="1"/>
      <c r="C118" s="1"/>
      <c r="D118" s="1"/>
      <c r="E118" s="1"/>
      <c r="F118" s="1"/>
      <c r="G118" s="41"/>
      <c r="H118" s="42"/>
      <c r="I118" s="42"/>
      <c r="J118" s="43"/>
    </row>
    <row r="119" spans="2:10" x14ac:dyDescent="0.2">
      <c r="B119" s="1"/>
      <c r="C119" s="1"/>
      <c r="D119" s="1"/>
      <c r="E119" s="1"/>
      <c r="F119" s="1"/>
      <c r="G119" s="41"/>
      <c r="H119" s="42"/>
      <c r="I119" s="42"/>
      <c r="J119" s="43"/>
    </row>
    <row r="120" spans="2:10" x14ac:dyDescent="0.2">
      <c r="B120" s="1"/>
      <c r="C120" s="1"/>
      <c r="D120" s="1"/>
      <c r="E120" s="1"/>
      <c r="F120" s="1"/>
      <c r="G120" s="41"/>
      <c r="H120" s="42"/>
      <c r="I120" s="42"/>
      <c r="J120" s="43"/>
    </row>
    <row r="121" spans="2:10" x14ac:dyDescent="0.2">
      <c r="B121" s="1"/>
      <c r="C121" s="1"/>
      <c r="D121" s="1"/>
      <c r="E121" s="1"/>
      <c r="F121" s="1"/>
      <c r="G121" s="41"/>
      <c r="H121" s="42"/>
      <c r="I121" s="42"/>
      <c r="J121" s="43"/>
    </row>
    <row r="122" spans="2:10" x14ac:dyDescent="0.2">
      <c r="B122" s="1"/>
      <c r="C122" s="1"/>
      <c r="D122" s="1"/>
      <c r="E122" s="1"/>
      <c r="F122" s="1"/>
      <c r="G122" s="41"/>
      <c r="H122" s="42"/>
      <c r="I122" s="42"/>
      <c r="J122" s="43"/>
    </row>
    <row r="123" spans="2:10" x14ac:dyDescent="0.2">
      <c r="B123" s="1"/>
      <c r="C123" s="1"/>
      <c r="D123" s="1"/>
      <c r="E123" s="1"/>
      <c r="F123" s="1"/>
      <c r="G123" s="41"/>
      <c r="H123" s="42"/>
      <c r="I123" s="42"/>
      <c r="J123" s="43"/>
    </row>
    <row r="124" spans="2:10" x14ac:dyDescent="0.2">
      <c r="B124" s="1"/>
      <c r="C124" s="1"/>
      <c r="D124" s="1"/>
      <c r="E124" s="1"/>
      <c r="F124" s="1"/>
      <c r="G124" s="41"/>
      <c r="H124" s="42"/>
      <c r="I124" s="42"/>
      <c r="J124" s="43"/>
    </row>
    <row r="125" spans="2:10" x14ac:dyDescent="0.2">
      <c r="B125" s="1"/>
      <c r="C125" s="1"/>
      <c r="D125" s="1"/>
      <c r="E125" s="1"/>
      <c r="F125" s="1"/>
      <c r="G125" s="41"/>
      <c r="H125" s="42"/>
      <c r="I125" s="42"/>
      <c r="J125" s="43"/>
    </row>
    <row r="126" spans="2:10" x14ac:dyDescent="0.2">
      <c r="B126" s="1"/>
      <c r="C126" s="1"/>
      <c r="D126" s="1"/>
      <c r="E126" s="1"/>
      <c r="F126" s="1"/>
      <c r="G126" s="41"/>
      <c r="H126" s="42"/>
      <c r="I126" s="42"/>
      <c r="J126" s="43"/>
    </row>
    <row r="127" spans="2:10" x14ac:dyDescent="0.2">
      <c r="B127" s="1"/>
      <c r="C127" s="1"/>
      <c r="D127" s="1"/>
      <c r="E127" s="1"/>
      <c r="F127" s="1"/>
      <c r="G127" s="41"/>
      <c r="H127" s="42"/>
      <c r="I127" s="42"/>
      <c r="J127" s="43"/>
    </row>
    <row r="128" spans="2:10" x14ac:dyDescent="0.2">
      <c r="B128" s="1"/>
      <c r="C128" s="1"/>
      <c r="D128" s="1"/>
      <c r="E128" s="1"/>
      <c r="F128" s="1"/>
      <c r="G128" s="41"/>
      <c r="H128" s="42"/>
      <c r="I128" s="42"/>
      <c r="J128" s="43"/>
    </row>
    <row r="129" spans="2:10" x14ac:dyDescent="0.2">
      <c r="B129" s="1"/>
      <c r="C129" s="1"/>
      <c r="D129" s="1"/>
      <c r="E129" s="1"/>
      <c r="F129" s="1"/>
      <c r="G129" s="41"/>
      <c r="H129" s="42"/>
      <c r="I129" s="42"/>
      <c r="J129" s="43"/>
    </row>
    <row r="130" spans="2:10" x14ac:dyDescent="0.2">
      <c r="B130" s="1"/>
      <c r="C130" s="1"/>
      <c r="D130" s="1"/>
      <c r="E130" s="1"/>
      <c r="F130" s="1"/>
      <c r="G130" s="41"/>
      <c r="H130" s="42"/>
      <c r="I130" s="42"/>
      <c r="J130" s="43"/>
    </row>
    <row r="131" spans="2:10" x14ac:dyDescent="0.2">
      <c r="B131" s="1"/>
      <c r="C131" s="1"/>
      <c r="D131" s="1"/>
      <c r="E131" s="1"/>
      <c r="F131" s="1"/>
      <c r="G131" s="41"/>
      <c r="H131" s="42"/>
      <c r="I131" s="42"/>
      <c r="J131" s="43"/>
    </row>
    <row r="132" spans="2:10" x14ac:dyDescent="0.2">
      <c r="B132" s="1"/>
      <c r="C132" s="1"/>
      <c r="D132" s="1"/>
      <c r="E132" s="1"/>
      <c r="F132" s="1"/>
      <c r="G132" s="41"/>
      <c r="H132" s="42"/>
      <c r="I132" s="42"/>
      <c r="J132" s="43"/>
    </row>
    <row r="133" spans="2:10" x14ac:dyDescent="0.2">
      <c r="B133" s="1"/>
      <c r="C133" s="1"/>
      <c r="D133" s="1"/>
      <c r="E133" s="1"/>
      <c r="F133" s="1"/>
      <c r="G133" s="41"/>
      <c r="H133" s="42"/>
      <c r="I133" s="42"/>
      <c r="J133" s="43"/>
    </row>
    <row r="134" spans="2:10" x14ac:dyDescent="0.2">
      <c r="B134" s="1"/>
      <c r="C134" s="1"/>
      <c r="D134" s="1"/>
      <c r="E134" s="1"/>
      <c r="F134" s="1"/>
      <c r="G134" s="41"/>
      <c r="H134" s="42"/>
      <c r="I134" s="42"/>
      <c r="J134" s="43"/>
    </row>
    <row r="135" spans="2:10" x14ac:dyDescent="0.2">
      <c r="B135" s="1"/>
      <c r="C135" s="1"/>
      <c r="D135" s="1"/>
      <c r="E135" s="1"/>
      <c r="F135" s="1"/>
      <c r="G135" s="41"/>
      <c r="H135" s="42"/>
      <c r="I135" s="42"/>
      <c r="J135" s="43"/>
    </row>
    <row r="136" spans="2:10" x14ac:dyDescent="0.2">
      <c r="B136" s="1"/>
      <c r="C136" s="1"/>
      <c r="D136" s="1"/>
      <c r="E136" s="1"/>
      <c r="F136" s="1"/>
      <c r="G136" s="41"/>
      <c r="H136" s="42"/>
      <c r="I136" s="42"/>
      <c r="J136" s="43"/>
    </row>
    <row r="137" spans="2:10" x14ac:dyDescent="0.2">
      <c r="B137" s="1"/>
      <c r="C137" s="1"/>
      <c r="D137" s="1"/>
      <c r="E137" s="1"/>
      <c r="F137" s="1"/>
      <c r="G137" s="41"/>
      <c r="H137" s="42"/>
      <c r="I137" s="42"/>
      <c r="J137" s="43"/>
    </row>
    <row r="138" spans="2:10" x14ac:dyDescent="0.2">
      <c r="B138" s="1"/>
      <c r="C138" s="1"/>
      <c r="D138" s="1"/>
      <c r="E138" s="1"/>
      <c r="F138" s="1"/>
      <c r="G138" s="41"/>
      <c r="H138" s="42"/>
      <c r="I138" s="42"/>
      <c r="J138" s="43"/>
    </row>
    <row r="139" spans="2:10" x14ac:dyDescent="0.2">
      <c r="B139" s="1"/>
      <c r="C139" s="1"/>
      <c r="D139" s="1"/>
      <c r="E139" s="1"/>
      <c r="F139" s="1"/>
      <c r="G139" s="41"/>
      <c r="H139" s="42"/>
      <c r="I139" s="42"/>
      <c r="J139" s="43"/>
    </row>
    <row r="140" spans="2:10" x14ac:dyDescent="0.2">
      <c r="B140" s="1"/>
      <c r="C140" s="1"/>
      <c r="D140" s="1"/>
      <c r="E140" s="1"/>
      <c r="F140" s="1"/>
      <c r="G140" s="41"/>
      <c r="H140" s="42"/>
      <c r="I140" s="42"/>
      <c r="J140" s="43"/>
    </row>
    <row r="141" spans="2:10" x14ac:dyDescent="0.2">
      <c r="B141" s="1"/>
      <c r="C141" s="1"/>
      <c r="D141" s="1"/>
      <c r="E141" s="1"/>
      <c r="F141" s="1"/>
      <c r="G141" s="41"/>
      <c r="H141" s="42"/>
      <c r="I141" s="42"/>
      <c r="J141" s="43"/>
    </row>
    <row r="142" spans="2:10" x14ac:dyDescent="0.2">
      <c r="B142" s="1"/>
      <c r="C142" s="1"/>
      <c r="D142" s="1"/>
      <c r="E142" s="1"/>
      <c r="F142" s="1"/>
      <c r="G142" s="41"/>
      <c r="H142" s="42"/>
      <c r="I142" s="42"/>
      <c r="J142" s="43"/>
    </row>
    <row r="143" spans="2:10" x14ac:dyDescent="0.2">
      <c r="B143" s="1"/>
      <c r="C143" s="1"/>
      <c r="D143" s="1"/>
      <c r="E143" s="1"/>
      <c r="F143" s="1"/>
      <c r="G143" s="41"/>
      <c r="H143" s="42"/>
      <c r="I143" s="42"/>
      <c r="J143" s="43"/>
    </row>
    <row r="144" spans="2:10" x14ac:dyDescent="0.2">
      <c r="B144" s="1"/>
      <c r="C144" s="1"/>
      <c r="D144" s="1"/>
      <c r="E144" s="1"/>
      <c r="F144" s="1"/>
      <c r="G144" s="41"/>
      <c r="H144" s="42"/>
      <c r="I144" s="42"/>
      <c r="J144" s="43"/>
    </row>
    <row r="145" spans="2:10" x14ac:dyDescent="0.2">
      <c r="B145" s="1"/>
      <c r="C145" s="1"/>
      <c r="D145" s="1"/>
      <c r="E145" s="1"/>
      <c r="F145" s="1"/>
      <c r="G145" s="41"/>
      <c r="H145" s="42"/>
      <c r="I145" s="42"/>
      <c r="J145" s="43"/>
    </row>
  </sheetData>
  <sheetProtection insertRows="0" selectLockedCells="1"/>
  <mergeCells count="3">
    <mergeCell ref="A1:J1"/>
    <mergeCell ref="C3:D3"/>
    <mergeCell ref="F3:H3"/>
  </mergeCells>
  <phoneticPr fontId="0" type="noConversion"/>
  <dataValidations count="2">
    <dataValidation type="list" allowBlank="1" showInputMessage="1" showErrorMessage="1" sqref="C5:D5" xr:uid="{00000000-0002-0000-0200-000000000000}">
      <formula1>$T$6:$T$44</formula1>
    </dataValidation>
    <dataValidation type="list" allowBlank="1" showInputMessage="1" showErrorMessage="1" sqref="F5:H5" xr:uid="{00000000-0002-0000-0200-000001000000}">
      <formula1>$U$6:$U$26</formula1>
    </dataValidation>
  </dataValidations>
  <hyperlinks>
    <hyperlink ref="J8" r:id="rId1" xr:uid="{00000000-0004-0000-0200-000000000000}"/>
  </hyperlinks>
  <pageMargins left="0.2" right="0.21" top="0.5" bottom="0.6" header="0.5" footer="0.5"/>
  <pageSetup scale="42" orientation="landscape" r:id="rId2"/>
  <headerFooter alignWithMargins="0">
    <oddFooter>&amp;L&amp;8AEE&amp;CLast modified on &amp;D, &amp;T&amp;RPage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1:AA81"/>
  <sheetViews>
    <sheetView showGridLines="0" topLeftCell="A16" zoomScale="120" zoomScaleNormal="120" zoomScaleSheetLayoutView="80" workbookViewId="0">
      <selection sqref="A1:S1"/>
    </sheetView>
  </sheetViews>
  <sheetFormatPr defaultColWidth="9.140625" defaultRowHeight="12.75" x14ac:dyDescent="0.2"/>
  <cols>
    <col min="1" max="1" width="28.28515625" style="1" customWidth="1"/>
    <col min="2" max="3" width="12.5703125" style="1" customWidth="1"/>
    <col min="4" max="4" width="12.7109375" style="2" bestFit="1" customWidth="1"/>
    <col min="5" max="5" width="9.28515625" style="2" bestFit="1" customWidth="1"/>
    <col min="6" max="6" width="10.7109375" style="2" customWidth="1"/>
    <col min="7" max="7" width="6.42578125" style="3" customWidth="1"/>
    <col min="8" max="17" width="5.7109375" style="3" customWidth="1"/>
    <col min="18" max="18" width="9.140625" style="3" customWidth="1"/>
    <col min="19" max="19" width="10.140625" style="3" customWidth="1"/>
    <col min="20" max="22" width="9.140625" style="1"/>
    <col min="23" max="23" width="9.140625" style="1" customWidth="1"/>
    <col min="24" max="16384" width="9.140625" style="1"/>
  </cols>
  <sheetData>
    <row r="1" spans="1:27" ht="24.75" thickTop="1" thickBot="1" x14ac:dyDescent="0.4">
      <c r="A1" s="602" t="s">
        <v>1367</v>
      </c>
      <c r="B1" s="603"/>
      <c r="C1" s="603"/>
      <c r="D1" s="603"/>
      <c r="E1" s="603"/>
      <c r="F1" s="603"/>
      <c r="G1" s="603"/>
      <c r="H1" s="603"/>
      <c r="I1" s="603"/>
      <c r="J1" s="603"/>
      <c r="K1" s="603"/>
      <c r="L1" s="603"/>
      <c r="M1" s="603"/>
      <c r="N1" s="603"/>
      <c r="O1" s="603"/>
      <c r="P1" s="603"/>
      <c r="Q1" s="603"/>
      <c r="R1" s="603"/>
      <c r="S1" s="604"/>
      <c r="AA1" s="91"/>
    </row>
    <row r="2" spans="1:27" ht="13.5" thickTop="1" x14ac:dyDescent="0.2">
      <c r="A2"/>
      <c r="B2"/>
      <c r="C2"/>
      <c r="D2" s="11"/>
      <c r="E2" s="11"/>
      <c r="F2" s="1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AA2" s="91"/>
    </row>
    <row r="3" spans="1:27" ht="13.5" customHeight="1" x14ac:dyDescent="0.2">
      <c r="A3" s="13" t="s">
        <v>267</v>
      </c>
      <c r="B3" s="576" t="str">
        <f>'Table 1 Enrollment'!B15:F15</f>
        <v>Select District</v>
      </c>
      <c r="C3" s="577"/>
      <c r="D3" s="577"/>
      <c r="E3" s="577"/>
      <c r="F3" s="577"/>
      <c r="G3" s="578"/>
      <c r="H3" s="601"/>
      <c r="I3" s="601"/>
      <c r="J3" s="600"/>
      <c r="K3" s="600"/>
      <c r="L3" s="600"/>
      <c r="M3" s="600"/>
      <c r="N3" s="600"/>
      <c r="O3" s="600"/>
      <c r="P3" s="600"/>
      <c r="Q3"/>
      <c r="R3" s="12"/>
      <c r="S3" s="12"/>
      <c r="AA3" s="91"/>
    </row>
    <row r="4" spans="1:27" x14ac:dyDescent="0.2">
      <c r="A4" s="13"/>
      <c r="B4" s="14"/>
      <c r="C4" s="14"/>
      <c r="D4" s="14"/>
      <c r="E4" s="14"/>
      <c r="F4" s="14"/>
      <c r="G4" s="14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AA4" s="91"/>
    </row>
    <row r="5" spans="1:27" x14ac:dyDescent="0.2">
      <c r="A5" s="612"/>
      <c r="B5" s="612"/>
      <c r="C5" s="612"/>
      <c r="D5" s="612"/>
      <c r="E5" s="612"/>
      <c r="F5" s="612"/>
      <c r="G5" s="612"/>
      <c r="H5" s="612"/>
      <c r="I5" s="612"/>
      <c r="J5" s="612"/>
      <c r="K5" s="612"/>
      <c r="L5" s="612"/>
      <c r="M5" s="612"/>
      <c r="N5" s="612"/>
      <c r="O5" s="612"/>
      <c r="P5" s="612"/>
      <c r="Q5" s="612"/>
      <c r="R5" s="612"/>
      <c r="S5" s="612"/>
      <c r="AA5" s="91"/>
    </row>
    <row r="6" spans="1:27" x14ac:dyDescent="0.2">
      <c r="A6" s="612"/>
      <c r="B6" s="612"/>
      <c r="C6" s="612"/>
      <c r="D6" s="612"/>
      <c r="E6" s="612"/>
      <c r="F6" s="612"/>
      <c r="G6" s="612"/>
      <c r="H6" s="612"/>
      <c r="I6" s="612"/>
      <c r="J6" s="612"/>
      <c r="K6" s="612"/>
      <c r="L6" s="612"/>
      <c r="M6" s="612"/>
      <c r="N6" s="612"/>
      <c r="O6" s="612"/>
      <c r="P6" s="612"/>
      <c r="Q6" s="612"/>
      <c r="R6" s="612"/>
      <c r="S6" s="612"/>
      <c r="AA6" s="91"/>
    </row>
    <row r="7" spans="1:27" x14ac:dyDescent="0.2">
      <c r="A7" s="612"/>
      <c r="B7" s="612"/>
      <c r="C7" s="612"/>
      <c r="D7" s="612"/>
      <c r="E7" s="612"/>
      <c r="F7" s="612"/>
      <c r="G7" s="612"/>
      <c r="H7" s="612"/>
      <c r="I7" s="612"/>
      <c r="J7" s="612"/>
      <c r="K7" s="612"/>
      <c r="L7" s="612"/>
      <c r="M7" s="612"/>
      <c r="N7" s="612"/>
      <c r="O7" s="612"/>
      <c r="P7" s="612"/>
      <c r="Q7" s="612"/>
      <c r="R7" s="612"/>
      <c r="S7" s="612"/>
      <c r="AA7" s="91"/>
    </row>
    <row r="8" spans="1:27" x14ac:dyDescent="0.2">
      <c r="A8" s="612"/>
      <c r="B8" s="612"/>
      <c r="C8" s="612"/>
      <c r="D8" s="612"/>
      <c r="E8" s="612"/>
      <c r="F8" s="612"/>
      <c r="G8" s="612"/>
      <c r="H8" s="612"/>
      <c r="I8" s="612"/>
      <c r="J8" s="612"/>
      <c r="K8" s="612"/>
      <c r="L8" s="612"/>
      <c r="M8" s="612"/>
      <c r="N8" s="612"/>
      <c r="O8" s="612"/>
      <c r="P8" s="612"/>
      <c r="Q8" s="612"/>
      <c r="R8" s="612"/>
      <c r="S8" s="612"/>
      <c r="AA8" s="91"/>
    </row>
    <row r="9" spans="1:27" x14ac:dyDescent="0.2">
      <c r="A9" s="612"/>
      <c r="B9" s="612"/>
      <c r="C9" s="612"/>
      <c r="D9" s="612"/>
      <c r="E9" s="612"/>
      <c r="F9" s="612"/>
      <c r="G9" s="612"/>
      <c r="H9" s="612"/>
      <c r="I9" s="612"/>
      <c r="J9" s="612"/>
      <c r="K9" s="612"/>
      <c r="L9" s="612"/>
      <c r="M9" s="612"/>
      <c r="N9" s="612"/>
      <c r="O9" s="612"/>
      <c r="P9" s="612"/>
      <c r="Q9" s="612"/>
      <c r="R9" s="612"/>
      <c r="S9" s="612"/>
      <c r="AA9" s="91"/>
    </row>
    <row r="10" spans="1:27" x14ac:dyDescent="0.2">
      <c r="A10" s="612"/>
      <c r="B10" s="612"/>
      <c r="C10" s="612"/>
      <c r="D10" s="612"/>
      <c r="E10" s="612"/>
      <c r="F10" s="612"/>
      <c r="G10" s="612"/>
      <c r="H10" s="612"/>
      <c r="I10" s="612"/>
      <c r="J10" s="612"/>
      <c r="K10" s="612"/>
      <c r="L10" s="612"/>
      <c r="M10" s="612"/>
      <c r="N10" s="612"/>
      <c r="O10" s="612"/>
      <c r="P10" s="612"/>
      <c r="Q10" s="612"/>
      <c r="R10" s="612"/>
      <c r="S10" s="612"/>
      <c r="AA10" s="91"/>
    </row>
    <row r="11" spans="1:27" x14ac:dyDescent="0.2">
      <c r="A11" s="612"/>
      <c r="B11" s="612"/>
      <c r="C11" s="612"/>
      <c r="D11" s="612"/>
      <c r="E11" s="612"/>
      <c r="F11" s="612"/>
      <c r="G11" s="612"/>
      <c r="H11" s="612"/>
      <c r="I11" s="612"/>
      <c r="J11" s="612"/>
      <c r="K11" s="612"/>
      <c r="L11" s="612"/>
      <c r="M11" s="612"/>
      <c r="N11" s="612"/>
      <c r="O11" s="612"/>
      <c r="P11" s="612"/>
      <c r="Q11" s="612"/>
      <c r="R11" s="612"/>
      <c r="S11" s="612"/>
      <c r="AA11" s="91"/>
    </row>
    <row r="12" spans="1:27" x14ac:dyDescent="0.2">
      <c r="A12" s="612"/>
      <c r="B12" s="612"/>
      <c r="C12" s="612"/>
      <c r="D12" s="612"/>
      <c r="E12" s="612"/>
      <c r="F12" s="612"/>
      <c r="G12" s="612"/>
      <c r="H12" s="612"/>
      <c r="I12" s="612"/>
      <c r="J12" s="612"/>
      <c r="K12" s="612"/>
      <c r="L12" s="612"/>
      <c r="M12" s="612"/>
      <c r="N12" s="612"/>
      <c r="O12" s="612"/>
      <c r="P12" s="612"/>
      <c r="Q12" s="612"/>
      <c r="R12" s="612"/>
      <c r="S12" s="612"/>
      <c r="AA12" s="91"/>
    </row>
    <row r="13" spans="1:27" x14ac:dyDescent="0.2">
      <c r="A13" s="612"/>
      <c r="B13" s="612"/>
      <c r="C13" s="612"/>
      <c r="D13" s="612"/>
      <c r="E13" s="612"/>
      <c r="F13" s="612"/>
      <c r="G13" s="612"/>
      <c r="H13" s="612"/>
      <c r="I13" s="612"/>
      <c r="J13" s="612"/>
      <c r="K13" s="612"/>
      <c r="L13" s="612"/>
      <c r="M13" s="612"/>
      <c r="N13" s="612"/>
      <c r="O13" s="612"/>
      <c r="P13" s="612"/>
      <c r="Q13" s="612"/>
      <c r="R13" s="612"/>
      <c r="S13" s="612"/>
      <c r="AA13" s="91"/>
    </row>
    <row r="14" spans="1:27" ht="16.5" customHeight="1" x14ac:dyDescent="0.2">
      <c r="A14"/>
      <c r="B14"/>
      <c r="C14"/>
      <c r="D14" s="11"/>
      <c r="E14" s="11"/>
      <c r="F14" s="11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AA14" s="91"/>
    </row>
    <row r="15" spans="1:27" ht="29.25" customHeight="1" x14ac:dyDescent="0.2">
      <c r="A15"/>
      <c r="B15"/>
      <c r="C15"/>
      <c r="D15" s="11"/>
      <c r="E15" s="11"/>
      <c r="F15" s="11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AA15" s="91"/>
    </row>
    <row r="16" spans="1:27" x14ac:dyDescent="0.2">
      <c r="AA16" s="91"/>
    </row>
    <row r="17" spans="1:27" x14ac:dyDescent="0.2">
      <c r="AA17" s="91"/>
    </row>
    <row r="18" spans="1:27" x14ac:dyDescent="0.2">
      <c r="AA18" s="91"/>
    </row>
    <row r="19" spans="1:27" ht="18.75" customHeight="1" thickBot="1" x14ac:dyDescent="0.25">
      <c r="A19"/>
      <c r="B19"/>
      <c r="C19"/>
      <c r="D19" s="11"/>
      <c r="E19" s="11"/>
      <c r="F19" s="11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AA19" s="91"/>
    </row>
    <row r="20" spans="1:27" ht="38.25" customHeight="1" thickTop="1" x14ac:dyDescent="0.2">
      <c r="A20" s="605" t="s">
        <v>9</v>
      </c>
      <c r="B20" s="610" t="s">
        <v>6</v>
      </c>
      <c r="C20" s="611"/>
      <c r="D20" s="607" t="s">
        <v>11</v>
      </c>
      <c r="E20" s="608"/>
      <c r="F20" s="608"/>
      <c r="G20" s="609"/>
      <c r="H20" s="615" t="s">
        <v>197</v>
      </c>
      <c r="I20" s="616"/>
      <c r="J20" s="617"/>
      <c r="K20" s="618" t="s">
        <v>35</v>
      </c>
      <c r="L20" s="619"/>
      <c r="M20" s="619"/>
      <c r="N20" s="619"/>
      <c r="O20" s="620"/>
      <c r="P20" s="620"/>
      <c r="Q20" s="621"/>
      <c r="R20" s="613" t="s">
        <v>12</v>
      </c>
      <c r="S20" s="614"/>
      <c r="AA20" s="91"/>
    </row>
    <row r="21" spans="1:27" ht="123.75" customHeight="1" x14ac:dyDescent="0.2">
      <c r="A21" s="606"/>
      <c r="B21" s="126" t="s">
        <v>14</v>
      </c>
      <c r="C21" s="127" t="s">
        <v>15</v>
      </c>
      <c r="D21" s="128" t="s">
        <v>10</v>
      </c>
      <c r="E21" s="129" t="s">
        <v>41</v>
      </c>
      <c r="F21" s="129" t="s">
        <v>42</v>
      </c>
      <c r="G21" s="130" t="s">
        <v>43</v>
      </c>
      <c r="H21" s="131" t="s">
        <v>2</v>
      </c>
      <c r="I21" s="131" t="s">
        <v>39</v>
      </c>
      <c r="J21" s="132" t="s">
        <v>40</v>
      </c>
      <c r="K21" s="133" t="s">
        <v>3</v>
      </c>
      <c r="L21" s="134" t="s">
        <v>7</v>
      </c>
      <c r="M21" s="134" t="s">
        <v>36</v>
      </c>
      <c r="N21" s="134" t="s">
        <v>4</v>
      </c>
      <c r="O21" s="135" t="s">
        <v>37</v>
      </c>
      <c r="P21" s="135" t="s">
        <v>38</v>
      </c>
      <c r="Q21" s="136" t="s">
        <v>18</v>
      </c>
      <c r="R21" s="137" t="s">
        <v>168</v>
      </c>
      <c r="S21" s="138" t="s">
        <v>13</v>
      </c>
      <c r="AA21" s="91"/>
    </row>
    <row r="22" spans="1:27" customFormat="1" x14ac:dyDescent="0.2">
      <c r="A22" s="139"/>
      <c r="B22" s="140"/>
      <c r="C22" s="141"/>
      <c r="D22" s="142"/>
      <c r="E22" s="143"/>
      <c r="F22" s="143"/>
      <c r="G22" s="144"/>
      <c r="H22" s="145"/>
      <c r="I22" s="145"/>
      <c r="J22" s="146"/>
      <c r="K22" s="147"/>
      <c r="L22" s="143"/>
      <c r="M22" s="143"/>
      <c r="N22" s="143"/>
      <c r="O22" s="145"/>
      <c r="P22" s="145"/>
      <c r="Q22" s="146"/>
      <c r="R22" s="147"/>
      <c r="S22" s="144"/>
      <c r="AA22" s="92"/>
    </row>
    <row r="23" spans="1:27" customFormat="1" x14ac:dyDescent="0.2">
      <c r="A23" s="177" t="s">
        <v>8</v>
      </c>
      <c r="B23" s="178" t="s">
        <v>44</v>
      </c>
      <c r="C23" s="179" t="s">
        <v>16</v>
      </c>
      <c r="D23" s="180">
        <v>37135</v>
      </c>
      <c r="E23" s="181">
        <v>3</v>
      </c>
      <c r="F23" s="181">
        <v>2</v>
      </c>
      <c r="G23" s="182">
        <v>3</v>
      </c>
      <c r="H23" s="183">
        <v>1</v>
      </c>
      <c r="I23" s="182"/>
      <c r="J23" s="184"/>
      <c r="K23" s="185"/>
      <c r="L23" s="186"/>
      <c r="M23" s="186"/>
      <c r="N23" s="186"/>
      <c r="O23" s="186"/>
      <c r="P23" s="186">
        <v>1</v>
      </c>
      <c r="Q23" s="187"/>
      <c r="R23" s="185"/>
      <c r="S23" s="188"/>
      <c r="AA23" s="92"/>
    </row>
    <row r="24" spans="1:27" customFormat="1" x14ac:dyDescent="0.2">
      <c r="A24" s="177" t="s">
        <v>8</v>
      </c>
      <c r="B24" s="178" t="s">
        <v>44</v>
      </c>
      <c r="C24" s="179" t="s">
        <v>17</v>
      </c>
      <c r="D24" s="180">
        <v>35309</v>
      </c>
      <c r="E24" s="181">
        <v>8</v>
      </c>
      <c r="F24" s="181">
        <v>7</v>
      </c>
      <c r="G24" s="182">
        <v>6</v>
      </c>
      <c r="H24" s="185"/>
      <c r="I24" s="182"/>
      <c r="J24" s="184">
        <v>1</v>
      </c>
      <c r="K24" s="185"/>
      <c r="L24" s="186"/>
      <c r="M24" s="186">
        <v>1</v>
      </c>
      <c r="N24" s="186">
        <v>1</v>
      </c>
      <c r="O24" s="186"/>
      <c r="P24" s="186"/>
      <c r="Q24" s="187">
        <v>1</v>
      </c>
      <c r="R24" s="185">
        <v>1</v>
      </c>
      <c r="S24" s="188">
        <v>5</v>
      </c>
      <c r="AA24" s="92"/>
    </row>
    <row r="25" spans="1:27" customFormat="1" x14ac:dyDescent="0.2">
      <c r="A25" s="139"/>
      <c r="B25" s="140"/>
      <c r="C25" s="141"/>
      <c r="D25" s="142"/>
      <c r="E25" s="143"/>
      <c r="F25" s="143"/>
      <c r="G25" s="146"/>
      <c r="H25" s="145"/>
      <c r="I25" s="145"/>
      <c r="J25" s="146"/>
      <c r="K25" s="147"/>
      <c r="L25" s="143"/>
      <c r="M25" s="143"/>
      <c r="N25" s="143"/>
      <c r="O25" s="145"/>
      <c r="P25" s="145"/>
      <c r="Q25" s="146"/>
      <c r="R25" s="147"/>
      <c r="S25" s="144"/>
      <c r="AA25" s="92"/>
    </row>
    <row r="26" spans="1:27" x14ac:dyDescent="0.2">
      <c r="A26" s="4" t="s">
        <v>5</v>
      </c>
      <c r="B26" s="5"/>
      <c r="C26" s="6"/>
      <c r="D26" s="7"/>
      <c r="E26" s="15"/>
      <c r="F26" s="15"/>
      <c r="G26" s="6"/>
      <c r="H26" s="9"/>
      <c r="I26" s="9"/>
      <c r="J26" s="6"/>
      <c r="K26" s="7"/>
      <c r="L26" s="8"/>
      <c r="M26" s="8"/>
      <c r="N26" s="8"/>
      <c r="O26" s="9"/>
      <c r="P26" s="9"/>
      <c r="Q26" s="6"/>
      <c r="R26" s="7"/>
      <c r="S26" s="10"/>
      <c r="AA26" s="91"/>
    </row>
    <row r="27" spans="1:27" ht="15.75" x14ac:dyDescent="0.2">
      <c r="A27" s="307"/>
      <c r="B27" s="313"/>
      <c r="C27" s="325"/>
      <c r="D27" s="315"/>
      <c r="E27" s="305"/>
      <c r="F27" s="305"/>
      <c r="G27" s="316"/>
      <c r="H27" s="317"/>
      <c r="I27" s="305"/>
      <c r="J27" s="316"/>
      <c r="K27" s="317"/>
      <c r="L27" s="305"/>
      <c r="M27" s="305"/>
      <c r="N27" s="305"/>
      <c r="O27" s="305"/>
      <c r="P27" s="305"/>
      <c r="Q27" s="316"/>
      <c r="R27" s="320"/>
      <c r="S27" s="316"/>
      <c r="AA27" s="91"/>
    </row>
    <row r="28" spans="1:27" ht="15.75" x14ac:dyDescent="0.2">
      <c r="A28" s="307"/>
      <c r="B28" s="313"/>
      <c r="C28" s="312"/>
      <c r="D28" s="315"/>
      <c r="E28" s="305"/>
      <c r="F28" s="305"/>
      <c r="G28" s="316"/>
      <c r="H28" s="317"/>
      <c r="I28" s="305"/>
      <c r="J28" s="316"/>
      <c r="K28" s="317"/>
      <c r="L28" s="305"/>
      <c r="M28" s="305"/>
      <c r="N28" s="305"/>
      <c r="O28" s="305"/>
      <c r="P28" s="305"/>
      <c r="Q28" s="316"/>
      <c r="R28" s="320"/>
      <c r="S28" s="318"/>
      <c r="AA28" s="91"/>
    </row>
    <row r="29" spans="1:27" ht="15.75" x14ac:dyDescent="0.2">
      <c r="A29" s="307"/>
      <c r="B29" s="313"/>
      <c r="C29" s="325"/>
      <c r="D29" s="315"/>
      <c r="E29" s="305"/>
      <c r="F29" s="305"/>
      <c r="G29" s="316"/>
      <c r="H29" s="313"/>
      <c r="I29" s="305"/>
      <c r="J29" s="316"/>
      <c r="K29" s="317"/>
      <c r="L29" s="305"/>
      <c r="M29" s="305"/>
      <c r="N29" s="305"/>
      <c r="O29" s="305"/>
      <c r="P29" s="305"/>
      <c r="Q29" s="316"/>
      <c r="R29" s="320"/>
      <c r="S29" s="316"/>
      <c r="AA29" s="91"/>
    </row>
    <row r="30" spans="1:27" ht="15.75" x14ac:dyDescent="0.2">
      <c r="A30" s="307"/>
      <c r="B30" s="313"/>
      <c r="C30" s="325"/>
      <c r="D30" s="315"/>
      <c r="E30" s="305"/>
      <c r="F30" s="305"/>
      <c r="G30" s="316"/>
      <c r="H30" s="317"/>
      <c r="I30" s="305"/>
      <c r="J30" s="318"/>
      <c r="K30" s="319"/>
      <c r="L30" s="305"/>
      <c r="M30" s="305"/>
      <c r="N30" s="305"/>
      <c r="O30" s="305"/>
      <c r="P30" s="305"/>
      <c r="Q30" s="316"/>
      <c r="R30" s="320"/>
      <c r="S30" s="316"/>
      <c r="AA30" s="91"/>
    </row>
    <row r="31" spans="1:27" ht="15.75" x14ac:dyDescent="0.2">
      <c r="A31" s="307"/>
      <c r="B31" s="313"/>
      <c r="C31" s="325"/>
      <c r="D31" s="315"/>
      <c r="E31" s="305"/>
      <c r="F31" s="305"/>
      <c r="G31" s="316"/>
      <c r="H31" s="317"/>
      <c r="I31" s="305"/>
      <c r="J31" s="316"/>
      <c r="K31" s="317"/>
      <c r="L31" s="305"/>
      <c r="M31" s="305"/>
      <c r="N31" s="305"/>
      <c r="O31" s="305"/>
      <c r="P31" s="305"/>
      <c r="Q31" s="316"/>
      <c r="R31" s="320"/>
      <c r="S31" s="316"/>
      <c r="AA31" s="91"/>
    </row>
    <row r="32" spans="1:27" ht="15.75" x14ac:dyDescent="0.2">
      <c r="A32" s="306"/>
      <c r="B32" s="313"/>
      <c r="C32" s="325"/>
      <c r="D32" s="315"/>
      <c r="E32" s="305"/>
      <c r="F32" s="305"/>
      <c r="G32" s="316"/>
      <c r="H32" s="317"/>
      <c r="I32" s="305"/>
      <c r="J32" s="316"/>
      <c r="K32" s="317"/>
      <c r="L32" s="305"/>
      <c r="M32" s="305"/>
      <c r="N32" s="305"/>
      <c r="O32" s="305"/>
      <c r="P32" s="305"/>
      <c r="Q32" s="318"/>
      <c r="R32" s="321"/>
      <c r="S32" s="316"/>
      <c r="AA32" s="91"/>
    </row>
    <row r="33" spans="1:27" customFormat="1" ht="19.5" x14ac:dyDescent="0.3">
      <c r="A33" s="112"/>
      <c r="B33" s="314"/>
      <c r="C33" s="108"/>
      <c r="D33" s="331"/>
      <c r="E33" s="328"/>
      <c r="F33" s="328"/>
      <c r="G33" s="117"/>
      <c r="H33" s="111"/>
      <c r="I33" s="120"/>
      <c r="J33" s="117"/>
      <c r="K33" s="111"/>
      <c r="L33" s="116"/>
      <c r="M33" s="118"/>
      <c r="N33" s="119"/>
      <c r="O33" s="120"/>
      <c r="P33" s="116"/>
      <c r="Q33" s="110"/>
      <c r="R33" s="111"/>
      <c r="S33" s="110"/>
      <c r="AA33" s="92"/>
    </row>
    <row r="34" spans="1:27" ht="15.75" x14ac:dyDescent="0.2">
      <c r="A34" s="322"/>
      <c r="B34" s="313"/>
      <c r="C34" s="312"/>
      <c r="D34" s="332"/>
      <c r="E34" s="329"/>
      <c r="F34" s="330"/>
      <c r="G34" s="316"/>
      <c r="H34" s="317"/>
      <c r="I34" s="305"/>
      <c r="J34" s="316"/>
      <c r="K34" s="317"/>
      <c r="L34" s="305"/>
      <c r="M34" s="305"/>
      <c r="N34" s="305"/>
      <c r="O34" s="305"/>
      <c r="P34" s="305"/>
      <c r="Q34" s="316"/>
      <c r="R34" s="317"/>
      <c r="S34" s="340"/>
      <c r="AA34" s="91"/>
    </row>
    <row r="35" spans="1:27" ht="15.75" x14ac:dyDescent="0.2">
      <c r="A35" s="322"/>
      <c r="B35" s="313"/>
      <c r="C35" s="326"/>
      <c r="D35" s="332"/>
      <c r="E35" s="330"/>
      <c r="F35" s="330"/>
      <c r="G35" s="318"/>
      <c r="H35" s="317"/>
      <c r="I35" s="305"/>
      <c r="J35" s="318"/>
      <c r="K35" s="317"/>
      <c r="L35" s="305"/>
      <c r="M35" s="305"/>
      <c r="N35" s="305"/>
      <c r="O35" s="305"/>
      <c r="P35" s="305"/>
      <c r="Q35" s="316"/>
      <c r="R35" s="317"/>
      <c r="S35" s="340"/>
      <c r="AA35" s="91"/>
    </row>
    <row r="36" spans="1:27" ht="15.75" x14ac:dyDescent="0.2">
      <c r="A36" s="322"/>
      <c r="B36" s="313"/>
      <c r="C36" s="326"/>
      <c r="D36" s="332"/>
      <c r="E36" s="330"/>
      <c r="F36" s="330"/>
      <c r="G36" s="338"/>
      <c r="H36" s="313"/>
      <c r="I36" s="305"/>
      <c r="J36" s="318"/>
      <c r="K36" s="317"/>
      <c r="L36" s="305"/>
      <c r="M36" s="305"/>
      <c r="N36" s="305"/>
      <c r="O36" s="305"/>
      <c r="P36" s="305"/>
      <c r="Q36" s="316"/>
      <c r="R36" s="317"/>
      <c r="S36" s="341"/>
      <c r="AA36" s="91"/>
    </row>
    <row r="37" spans="1:27" ht="15.75" x14ac:dyDescent="0.2">
      <c r="A37" s="322"/>
      <c r="B37" s="313"/>
      <c r="C37" s="326"/>
      <c r="D37" s="332"/>
      <c r="E37" s="330"/>
      <c r="F37" s="330"/>
      <c r="G37" s="338"/>
      <c r="H37" s="317"/>
      <c r="I37" s="305"/>
      <c r="J37" s="318"/>
      <c r="K37" s="319"/>
      <c r="L37" s="305"/>
      <c r="M37" s="305"/>
      <c r="N37" s="305"/>
      <c r="O37" s="305"/>
      <c r="P37" s="305"/>
      <c r="Q37" s="316"/>
      <c r="R37" s="317"/>
      <c r="S37" s="341"/>
      <c r="AA37" s="91"/>
    </row>
    <row r="38" spans="1:27" ht="15.75" x14ac:dyDescent="0.2">
      <c r="A38" s="322"/>
      <c r="B38" s="313"/>
      <c r="C38" s="326"/>
      <c r="D38" s="332"/>
      <c r="E38" s="305"/>
      <c r="F38" s="330"/>
      <c r="G38" s="316"/>
      <c r="H38" s="317"/>
      <c r="I38" s="305"/>
      <c r="J38" s="318"/>
      <c r="K38" s="317"/>
      <c r="L38" s="305"/>
      <c r="M38" s="305"/>
      <c r="N38" s="305"/>
      <c r="O38" s="305"/>
      <c r="P38" s="305"/>
      <c r="Q38" s="318"/>
      <c r="R38" s="317"/>
      <c r="S38" s="341"/>
      <c r="AA38" s="91"/>
    </row>
    <row r="39" spans="1:27" customFormat="1" ht="15.75" x14ac:dyDescent="0.2">
      <c r="A39" s="322"/>
      <c r="B39" s="313"/>
      <c r="C39" s="326"/>
      <c r="D39" s="332"/>
      <c r="E39" s="305"/>
      <c r="F39" s="305"/>
      <c r="G39" s="318"/>
      <c r="H39" s="317"/>
      <c r="I39" s="305"/>
      <c r="J39" s="318"/>
      <c r="K39" s="317"/>
      <c r="L39" s="305"/>
      <c r="M39" s="305"/>
      <c r="N39" s="305"/>
      <c r="O39" s="305"/>
      <c r="P39" s="305"/>
      <c r="Q39" s="316"/>
      <c r="R39" s="317"/>
      <c r="S39" s="341"/>
      <c r="AA39" s="92"/>
    </row>
    <row r="40" spans="1:27" ht="15.75" x14ac:dyDescent="0.2">
      <c r="A40" s="322"/>
      <c r="B40" s="313"/>
      <c r="C40" s="326"/>
      <c r="D40" s="332"/>
      <c r="E40" s="330"/>
      <c r="F40" s="330"/>
      <c r="G40" s="318"/>
      <c r="H40" s="317"/>
      <c r="I40" s="305"/>
      <c r="J40" s="318"/>
      <c r="K40" s="317"/>
      <c r="L40" s="305"/>
      <c r="M40" s="305"/>
      <c r="N40" s="305"/>
      <c r="O40" s="305"/>
      <c r="P40" s="305"/>
      <c r="Q40" s="316"/>
      <c r="R40" s="317"/>
      <c r="S40" s="341"/>
      <c r="AA40" s="91"/>
    </row>
    <row r="41" spans="1:27" ht="15.75" x14ac:dyDescent="0.2">
      <c r="A41" s="322"/>
      <c r="B41" s="313"/>
      <c r="C41" s="326"/>
      <c r="D41" s="332"/>
      <c r="E41" s="330"/>
      <c r="F41" s="330"/>
      <c r="G41" s="318"/>
      <c r="H41" s="319"/>
      <c r="I41" s="305"/>
      <c r="J41" s="318"/>
      <c r="K41" s="317"/>
      <c r="L41" s="305"/>
      <c r="M41" s="305"/>
      <c r="N41" s="305"/>
      <c r="O41" s="305"/>
      <c r="P41" s="305"/>
      <c r="Q41" s="316"/>
      <c r="R41" s="317"/>
      <c r="S41" s="340"/>
      <c r="AA41" s="91"/>
    </row>
    <row r="42" spans="1:27" ht="15.75" x14ac:dyDescent="0.2">
      <c r="A42" s="322"/>
      <c r="B42" s="313"/>
      <c r="C42" s="326"/>
      <c r="D42" s="332"/>
      <c r="E42" s="330"/>
      <c r="F42" s="330"/>
      <c r="G42" s="338"/>
      <c r="H42" s="317"/>
      <c r="I42" s="305"/>
      <c r="J42" s="318"/>
      <c r="K42" s="317"/>
      <c r="L42" s="305"/>
      <c r="M42" s="305"/>
      <c r="N42" s="305"/>
      <c r="O42" s="305"/>
      <c r="P42" s="305"/>
      <c r="Q42" s="316"/>
      <c r="R42" s="317"/>
      <c r="S42" s="341"/>
      <c r="AA42" s="91"/>
    </row>
    <row r="43" spans="1:27" ht="15.75" x14ac:dyDescent="0.2">
      <c r="A43" s="322"/>
      <c r="B43" s="313"/>
      <c r="C43" s="326"/>
      <c r="D43" s="332"/>
      <c r="E43" s="330"/>
      <c r="F43" s="330"/>
      <c r="G43" s="318"/>
      <c r="H43" s="317"/>
      <c r="I43" s="305"/>
      <c r="J43" s="318"/>
      <c r="K43" s="317"/>
      <c r="L43" s="305"/>
      <c r="M43" s="305"/>
      <c r="N43" s="305"/>
      <c r="O43" s="305"/>
      <c r="P43" s="305"/>
      <c r="Q43" s="316"/>
      <c r="R43" s="317"/>
      <c r="S43" s="341"/>
      <c r="AA43" s="91"/>
    </row>
    <row r="44" spans="1:27" x14ac:dyDescent="0.2">
      <c r="A44" s="4" t="s">
        <v>634</v>
      </c>
      <c r="B44" s="5"/>
      <c r="C44" s="6"/>
      <c r="D44" s="7"/>
      <c r="E44" s="15"/>
      <c r="F44" s="15"/>
      <c r="G44" s="6"/>
      <c r="H44" s="9"/>
      <c r="I44" s="9"/>
      <c r="J44" s="6"/>
      <c r="K44" s="7"/>
      <c r="L44" s="8"/>
      <c r="M44" s="8"/>
      <c r="N44" s="8"/>
      <c r="O44" s="9"/>
      <c r="P44" s="9"/>
      <c r="Q44" s="6"/>
      <c r="R44" s="7"/>
      <c r="S44" s="10"/>
      <c r="AA44" s="91"/>
    </row>
    <row r="45" spans="1:27" ht="15.75" x14ac:dyDescent="0.2">
      <c r="A45" s="322"/>
      <c r="B45" s="313"/>
      <c r="C45" s="326"/>
      <c r="D45" s="336"/>
      <c r="E45" s="305"/>
      <c r="F45" s="305"/>
      <c r="G45" s="318"/>
      <c r="H45" s="317"/>
      <c r="I45" s="305"/>
      <c r="J45" s="318"/>
      <c r="K45" s="317"/>
      <c r="L45" s="305"/>
      <c r="M45" s="305"/>
      <c r="N45" s="305"/>
      <c r="O45" s="305"/>
      <c r="P45" s="305"/>
      <c r="Q45" s="316"/>
      <c r="R45" s="317"/>
      <c r="S45" s="341"/>
      <c r="AA45" s="91"/>
    </row>
    <row r="46" spans="1:27" customFormat="1" ht="15.75" x14ac:dyDescent="0.2">
      <c r="A46" s="322"/>
      <c r="B46" s="313"/>
      <c r="C46" s="326"/>
      <c r="D46" s="317"/>
      <c r="E46" s="305"/>
      <c r="F46" s="305"/>
      <c r="G46" s="318"/>
      <c r="H46" s="317"/>
      <c r="I46" s="305"/>
      <c r="J46" s="318"/>
      <c r="K46" s="317"/>
      <c r="L46" s="305"/>
      <c r="M46" s="305"/>
      <c r="N46" s="305"/>
      <c r="O46" s="305"/>
      <c r="P46" s="305"/>
      <c r="Q46" s="316"/>
      <c r="R46" s="317"/>
      <c r="S46" s="340"/>
      <c r="AA46" s="92"/>
    </row>
    <row r="47" spans="1:27" ht="15.75" x14ac:dyDescent="0.2">
      <c r="A47" s="322"/>
      <c r="B47" s="313"/>
      <c r="C47" s="326"/>
      <c r="D47" s="315"/>
      <c r="E47" s="305"/>
      <c r="F47" s="305"/>
      <c r="G47" s="316"/>
      <c r="H47" s="317"/>
      <c r="I47" s="305"/>
      <c r="J47" s="318"/>
      <c r="K47" s="317"/>
      <c r="L47" s="305"/>
      <c r="M47" s="305"/>
      <c r="N47" s="305"/>
      <c r="O47" s="305"/>
      <c r="P47" s="305"/>
      <c r="Q47" s="316"/>
      <c r="R47" s="317"/>
      <c r="S47" s="341"/>
      <c r="AA47" s="91"/>
    </row>
    <row r="48" spans="1:27" ht="19.5" x14ac:dyDescent="0.3">
      <c r="A48" s="112"/>
      <c r="B48" s="314"/>
      <c r="C48" s="114"/>
      <c r="D48" s="333"/>
      <c r="E48" s="121"/>
      <c r="F48" s="121"/>
      <c r="G48" s="337"/>
      <c r="H48" s="119"/>
      <c r="I48" s="121"/>
      <c r="J48" s="337"/>
      <c r="K48" s="118"/>
      <c r="L48" s="121"/>
      <c r="M48" s="121"/>
      <c r="N48" s="121"/>
      <c r="O48" s="121"/>
      <c r="P48" s="121"/>
      <c r="Q48" s="337"/>
      <c r="R48" s="339"/>
      <c r="S48" s="337"/>
      <c r="AA48" s="91"/>
    </row>
    <row r="49" spans="1:27" ht="15.75" x14ac:dyDescent="0.2">
      <c r="A49" s="307"/>
      <c r="B49" s="313"/>
      <c r="C49" s="312"/>
      <c r="D49" s="315"/>
      <c r="E49" s="305"/>
      <c r="F49" s="305"/>
      <c r="G49" s="316"/>
      <c r="H49" s="317"/>
      <c r="I49" s="305"/>
      <c r="J49" s="316"/>
      <c r="K49" s="317"/>
      <c r="L49" s="305"/>
      <c r="M49" s="305"/>
      <c r="N49" s="305"/>
      <c r="O49" s="305"/>
      <c r="P49" s="305"/>
      <c r="Q49" s="316"/>
      <c r="R49" s="317"/>
      <c r="S49" s="340"/>
      <c r="AA49" s="91"/>
    </row>
    <row r="50" spans="1:27" ht="15.75" x14ac:dyDescent="0.2">
      <c r="A50" s="307"/>
      <c r="B50" s="313"/>
      <c r="C50" s="326"/>
      <c r="D50" s="315"/>
      <c r="E50" s="305"/>
      <c r="F50" s="305"/>
      <c r="G50" s="318"/>
      <c r="H50" s="317"/>
      <c r="I50" s="305"/>
      <c r="J50" s="318"/>
      <c r="K50" s="317"/>
      <c r="L50" s="305"/>
      <c r="M50" s="305"/>
      <c r="N50" s="305"/>
      <c r="O50" s="305"/>
      <c r="P50" s="305"/>
      <c r="Q50" s="318"/>
      <c r="R50" s="317"/>
      <c r="S50" s="341"/>
      <c r="AA50" s="91"/>
    </row>
    <row r="51" spans="1:27" ht="15.75" x14ac:dyDescent="0.2">
      <c r="A51" s="307"/>
      <c r="B51" s="313"/>
      <c r="C51" s="326"/>
      <c r="D51" s="315"/>
      <c r="E51" s="305"/>
      <c r="F51" s="305"/>
      <c r="G51" s="318"/>
      <c r="H51" s="313"/>
      <c r="I51" s="305"/>
      <c r="J51" s="318"/>
      <c r="K51" s="317"/>
      <c r="L51" s="305"/>
      <c r="M51" s="305"/>
      <c r="N51" s="305"/>
      <c r="O51" s="305"/>
      <c r="P51" s="305"/>
      <c r="Q51" s="316"/>
      <c r="R51" s="317"/>
      <c r="S51" s="341"/>
      <c r="AA51" s="91"/>
    </row>
    <row r="52" spans="1:27" ht="15.75" x14ac:dyDescent="0.2">
      <c r="A52" s="307"/>
      <c r="B52" s="313"/>
      <c r="C52" s="326"/>
      <c r="D52" s="315"/>
      <c r="E52" s="305"/>
      <c r="F52" s="305"/>
      <c r="G52" s="318"/>
      <c r="H52" s="317"/>
      <c r="I52" s="305"/>
      <c r="J52" s="318"/>
      <c r="K52" s="317"/>
      <c r="L52" s="305"/>
      <c r="M52" s="305"/>
      <c r="N52" s="305"/>
      <c r="O52" s="305"/>
      <c r="P52" s="305"/>
      <c r="Q52" s="316"/>
      <c r="R52" s="317"/>
      <c r="S52" s="341"/>
      <c r="AA52" s="91"/>
    </row>
    <row r="53" spans="1:27" ht="15.75" x14ac:dyDescent="0.2">
      <c r="A53" s="307"/>
      <c r="B53" s="313"/>
      <c r="C53" s="326"/>
      <c r="D53" s="335"/>
      <c r="E53" s="305"/>
      <c r="F53" s="305"/>
      <c r="G53" s="316"/>
      <c r="H53" s="317"/>
      <c r="I53" s="305"/>
      <c r="J53" s="318"/>
      <c r="K53" s="317"/>
      <c r="L53" s="305"/>
      <c r="M53" s="305"/>
      <c r="N53" s="305"/>
      <c r="O53" s="305"/>
      <c r="P53" s="305"/>
      <c r="Q53" s="318"/>
      <c r="R53" s="317"/>
      <c r="S53" s="341"/>
      <c r="AA53" s="91"/>
    </row>
    <row r="54" spans="1:27" ht="15.75" x14ac:dyDescent="0.2">
      <c r="A54" s="307"/>
      <c r="B54" s="313"/>
      <c r="C54" s="326"/>
      <c r="D54" s="315"/>
      <c r="E54" s="305"/>
      <c r="F54" s="305"/>
      <c r="G54" s="318"/>
      <c r="H54" s="317"/>
      <c r="I54" s="305"/>
      <c r="J54" s="318"/>
      <c r="K54" s="317"/>
      <c r="L54" s="305"/>
      <c r="M54" s="305"/>
      <c r="N54" s="305"/>
      <c r="O54" s="305"/>
      <c r="P54" s="305"/>
      <c r="Q54" s="316"/>
      <c r="R54" s="317"/>
      <c r="S54" s="340"/>
      <c r="AA54" s="91"/>
    </row>
    <row r="55" spans="1:27" customFormat="1" ht="19.5" x14ac:dyDescent="0.3">
      <c r="A55" s="323"/>
      <c r="B55" s="113"/>
      <c r="C55" s="114"/>
      <c r="D55" s="334"/>
      <c r="E55" s="121"/>
      <c r="F55" s="121"/>
      <c r="G55" s="337"/>
      <c r="H55" s="119"/>
      <c r="I55" s="121"/>
      <c r="J55" s="337"/>
      <c r="K55" s="118"/>
      <c r="L55" s="121"/>
      <c r="M55" s="121"/>
      <c r="N55" s="121"/>
      <c r="O55" s="121"/>
      <c r="P55" s="121"/>
      <c r="Q55" s="117"/>
      <c r="R55" s="111"/>
      <c r="S55" s="337"/>
      <c r="AA55" s="92"/>
    </row>
    <row r="56" spans="1:27" ht="15.75" x14ac:dyDescent="0.2">
      <c r="A56" s="307"/>
      <c r="B56" s="313"/>
      <c r="C56" s="312"/>
      <c r="D56" s="315"/>
      <c r="E56" s="305"/>
      <c r="F56" s="305"/>
      <c r="G56" s="316"/>
      <c r="H56" s="317"/>
      <c r="I56" s="305"/>
      <c r="J56" s="316"/>
      <c r="K56" s="317"/>
      <c r="L56" s="305"/>
      <c r="M56" s="305"/>
      <c r="N56" s="305"/>
      <c r="O56" s="305"/>
      <c r="P56" s="305"/>
      <c r="Q56" s="316"/>
      <c r="R56" s="317"/>
      <c r="S56" s="316"/>
      <c r="AA56" s="91"/>
    </row>
    <row r="57" spans="1:27" ht="15.75" x14ac:dyDescent="0.2">
      <c r="A57" s="307"/>
      <c r="B57" s="313"/>
      <c r="C57" s="312"/>
      <c r="D57" s="315"/>
      <c r="E57" s="305"/>
      <c r="F57" s="305"/>
      <c r="G57" s="318"/>
      <c r="H57" s="317"/>
      <c r="I57" s="305"/>
      <c r="J57" s="318"/>
      <c r="K57" s="317"/>
      <c r="L57" s="305"/>
      <c r="M57" s="305"/>
      <c r="N57" s="305"/>
      <c r="O57" s="305"/>
      <c r="P57" s="305"/>
      <c r="Q57" s="316"/>
      <c r="R57" s="317"/>
      <c r="S57" s="341"/>
      <c r="AA57" s="91"/>
    </row>
    <row r="58" spans="1:27" ht="15.75" x14ac:dyDescent="0.2">
      <c r="A58" s="307"/>
      <c r="B58" s="313"/>
      <c r="C58" s="326"/>
      <c r="D58" s="315"/>
      <c r="E58" s="305"/>
      <c r="F58" s="305"/>
      <c r="G58" s="318"/>
      <c r="H58" s="313"/>
      <c r="I58" s="305"/>
      <c r="J58" s="318"/>
      <c r="K58" s="317"/>
      <c r="L58" s="305"/>
      <c r="M58" s="305"/>
      <c r="N58" s="305"/>
      <c r="O58" s="305"/>
      <c r="P58" s="305"/>
      <c r="Q58" s="316"/>
      <c r="R58" s="317"/>
      <c r="S58" s="341"/>
      <c r="AA58" s="91"/>
    </row>
    <row r="59" spans="1:27" ht="19.5" x14ac:dyDescent="0.3">
      <c r="A59" s="323"/>
      <c r="B59" s="314"/>
      <c r="C59" s="114"/>
      <c r="D59" s="327"/>
      <c r="E59" s="121"/>
      <c r="F59" s="121"/>
      <c r="G59" s="117"/>
      <c r="H59" s="119"/>
      <c r="I59" s="121"/>
      <c r="J59" s="337"/>
      <c r="K59" s="118"/>
      <c r="L59" s="121"/>
      <c r="M59" s="121"/>
      <c r="N59" s="121"/>
      <c r="O59" s="121"/>
      <c r="P59" s="121"/>
      <c r="Q59" s="117"/>
      <c r="R59" s="339"/>
      <c r="S59" s="117"/>
      <c r="AA59" s="91"/>
    </row>
    <row r="60" spans="1:27" customFormat="1" ht="15.75" x14ac:dyDescent="0.2">
      <c r="A60" s="307"/>
      <c r="B60" s="313"/>
      <c r="C60" s="312"/>
      <c r="D60" s="315"/>
      <c r="E60" s="305"/>
      <c r="F60" s="305"/>
      <c r="G60" s="316"/>
      <c r="H60" s="317"/>
      <c r="I60" s="305"/>
      <c r="J60" s="316"/>
      <c r="K60" s="317"/>
      <c r="L60" s="305"/>
      <c r="M60" s="305"/>
      <c r="N60" s="305"/>
      <c r="O60" s="305"/>
      <c r="P60" s="305"/>
      <c r="Q60" s="316"/>
      <c r="R60" s="317"/>
      <c r="S60" s="340"/>
      <c r="AA60" s="92"/>
    </row>
    <row r="61" spans="1:27" x14ac:dyDescent="0.2">
      <c r="A61" s="4" t="s">
        <v>635</v>
      </c>
      <c r="B61" s="5"/>
      <c r="C61" s="6"/>
      <c r="D61" s="7"/>
      <c r="E61" s="15"/>
      <c r="F61" s="15"/>
      <c r="G61" s="6"/>
      <c r="H61" s="9"/>
      <c r="I61" s="9"/>
      <c r="J61" s="6"/>
      <c r="K61" s="7"/>
      <c r="L61" s="8"/>
      <c r="M61" s="8"/>
      <c r="N61" s="8"/>
      <c r="O61" s="9"/>
      <c r="P61" s="9"/>
      <c r="Q61" s="6"/>
      <c r="R61" s="7"/>
      <c r="S61" s="10"/>
      <c r="AA61" s="91"/>
    </row>
    <row r="62" spans="1:27" ht="15.75" x14ac:dyDescent="0.2">
      <c r="A62" s="307"/>
      <c r="B62" s="313"/>
      <c r="C62" s="326"/>
      <c r="D62" s="315"/>
      <c r="E62" s="305"/>
      <c r="F62" s="305"/>
      <c r="G62" s="318"/>
      <c r="H62" s="313"/>
      <c r="I62" s="305"/>
      <c r="J62" s="318"/>
      <c r="K62" s="317"/>
      <c r="L62" s="305"/>
      <c r="M62" s="305"/>
      <c r="N62" s="305"/>
      <c r="O62" s="305"/>
      <c r="P62" s="305"/>
      <c r="Q62" s="316"/>
      <c r="R62" s="317"/>
      <c r="S62" s="340"/>
      <c r="AA62" s="91"/>
    </row>
    <row r="63" spans="1:27" ht="15.75" x14ac:dyDescent="0.2">
      <c r="A63" s="307"/>
      <c r="B63" s="313"/>
      <c r="C63" s="326"/>
      <c r="D63" s="315"/>
      <c r="E63" s="305"/>
      <c r="F63" s="305"/>
      <c r="G63" s="318"/>
      <c r="H63" s="317"/>
      <c r="I63" s="305"/>
      <c r="J63" s="318"/>
      <c r="K63" s="319"/>
      <c r="L63" s="305"/>
      <c r="M63" s="305"/>
      <c r="N63" s="305"/>
      <c r="O63" s="305"/>
      <c r="P63" s="305"/>
      <c r="Q63" s="318"/>
      <c r="R63" s="317"/>
      <c r="S63" s="341"/>
      <c r="AA63" s="91"/>
    </row>
    <row r="64" spans="1:27" ht="15.75" x14ac:dyDescent="0.2">
      <c r="A64" s="307"/>
      <c r="B64" s="313"/>
      <c r="C64" s="326"/>
      <c r="D64" s="319"/>
      <c r="E64" s="305"/>
      <c r="F64" s="305"/>
      <c r="G64" s="316"/>
      <c r="H64" s="317"/>
      <c r="I64" s="305"/>
      <c r="J64" s="318"/>
      <c r="K64" s="317"/>
      <c r="L64" s="305"/>
      <c r="M64" s="305"/>
      <c r="N64" s="305"/>
      <c r="O64" s="305"/>
      <c r="P64" s="305"/>
      <c r="Q64" s="316"/>
      <c r="R64" s="317"/>
      <c r="S64" s="341"/>
      <c r="AA64" s="91"/>
    </row>
    <row r="65" spans="1:27" ht="19.5" x14ac:dyDescent="0.3">
      <c r="A65" s="323"/>
      <c r="B65" s="324"/>
      <c r="C65" s="114"/>
      <c r="D65" s="327"/>
      <c r="E65" s="121"/>
      <c r="F65" s="121"/>
      <c r="G65" s="337"/>
      <c r="H65" s="111"/>
      <c r="I65" s="121"/>
      <c r="J65" s="110"/>
      <c r="K65" s="111"/>
      <c r="L65" s="121"/>
      <c r="M65" s="121"/>
      <c r="N65" s="121"/>
      <c r="O65" s="121"/>
      <c r="P65" s="121"/>
      <c r="Q65" s="117"/>
      <c r="R65" s="111"/>
      <c r="S65" s="117"/>
      <c r="AA65" s="91"/>
    </row>
    <row r="66" spans="1:27" ht="19.5" x14ac:dyDescent="0.3">
      <c r="A66" s="323"/>
      <c r="B66" s="113"/>
      <c r="C66" s="114"/>
      <c r="D66" s="115"/>
      <c r="E66" s="116"/>
      <c r="F66" s="116"/>
      <c r="G66" s="117"/>
      <c r="H66" s="111"/>
      <c r="I66" s="120"/>
      <c r="J66" s="117"/>
      <c r="K66" s="116"/>
      <c r="L66" s="116"/>
      <c r="M66" s="118"/>
      <c r="N66" s="119"/>
      <c r="O66" s="121"/>
      <c r="P66" s="116"/>
      <c r="Q66" s="110"/>
      <c r="R66" s="111"/>
      <c r="S66" s="109"/>
      <c r="AA66" s="91"/>
    </row>
    <row r="67" spans="1:27" ht="19.5" x14ac:dyDescent="0.3">
      <c r="A67" s="323"/>
      <c r="B67" s="113"/>
      <c r="C67" s="114"/>
      <c r="D67" s="115"/>
      <c r="E67" s="116"/>
      <c r="F67" s="116"/>
      <c r="G67" s="117"/>
      <c r="H67" s="121"/>
      <c r="I67" s="120"/>
      <c r="J67" s="117"/>
      <c r="K67" s="116"/>
      <c r="L67" s="116"/>
      <c r="M67" s="118"/>
      <c r="N67" s="119"/>
      <c r="O67" s="121"/>
      <c r="P67" s="116"/>
      <c r="Q67" s="117"/>
      <c r="R67" s="111"/>
      <c r="S67" s="109"/>
      <c r="AA67" s="91"/>
    </row>
    <row r="68" spans="1:27" ht="19.5" x14ac:dyDescent="0.3">
      <c r="A68" s="323"/>
      <c r="B68" s="113"/>
      <c r="C68" s="114"/>
      <c r="D68" s="115"/>
      <c r="E68" s="116"/>
      <c r="F68" s="116"/>
      <c r="G68" s="117"/>
      <c r="H68" s="121"/>
      <c r="I68" s="120"/>
      <c r="J68" s="117"/>
      <c r="K68" s="116"/>
      <c r="L68" s="116"/>
      <c r="M68" s="118"/>
      <c r="N68" s="119"/>
      <c r="O68" s="121"/>
      <c r="P68" s="116"/>
      <c r="Q68" s="117"/>
      <c r="R68" s="111"/>
      <c r="S68" s="109"/>
      <c r="AA68" s="91"/>
    </row>
    <row r="69" spans="1:27" ht="19.5" x14ac:dyDescent="0.3">
      <c r="A69" s="323"/>
      <c r="B69" s="113"/>
      <c r="C69" s="114"/>
      <c r="D69" s="115"/>
      <c r="E69" s="116"/>
      <c r="F69" s="116"/>
      <c r="G69" s="117"/>
      <c r="H69" s="121"/>
      <c r="I69" s="120"/>
      <c r="J69" s="117"/>
      <c r="K69" s="116"/>
      <c r="L69" s="116"/>
      <c r="M69" s="118"/>
      <c r="N69" s="119"/>
      <c r="O69" s="121"/>
      <c r="P69" s="116"/>
      <c r="Q69" s="117"/>
      <c r="R69" s="111"/>
      <c r="S69" s="109"/>
      <c r="AA69" s="91"/>
    </row>
    <row r="70" spans="1:27" ht="19.5" x14ac:dyDescent="0.3">
      <c r="A70" s="112"/>
      <c r="B70" s="113"/>
      <c r="C70" s="114"/>
      <c r="D70" s="115"/>
      <c r="E70" s="116"/>
      <c r="F70" s="116"/>
      <c r="G70" s="117"/>
      <c r="H70" s="121"/>
      <c r="I70" s="120"/>
      <c r="J70" s="117"/>
      <c r="K70" s="116"/>
      <c r="L70" s="116"/>
      <c r="M70" s="118"/>
      <c r="N70" s="119"/>
      <c r="O70" s="121"/>
      <c r="P70" s="116"/>
      <c r="Q70" s="117"/>
      <c r="R70" s="111"/>
      <c r="S70" s="109"/>
      <c r="AA70" s="91"/>
    </row>
    <row r="71" spans="1:27" ht="19.5" x14ac:dyDescent="0.3">
      <c r="A71" s="112"/>
      <c r="B71" s="113"/>
      <c r="C71" s="114"/>
      <c r="D71" s="115"/>
      <c r="E71" s="116"/>
      <c r="F71" s="116"/>
      <c r="G71" s="117"/>
      <c r="H71" s="121"/>
      <c r="I71" s="120"/>
      <c r="J71" s="117"/>
      <c r="K71" s="116"/>
      <c r="L71" s="116"/>
      <c r="M71" s="118"/>
      <c r="N71" s="119"/>
      <c r="O71" s="121"/>
      <c r="P71" s="116"/>
      <c r="Q71" s="117"/>
      <c r="R71" s="111"/>
      <c r="S71" s="109"/>
      <c r="AA71" s="91"/>
    </row>
    <row r="72" spans="1:27" ht="19.5" x14ac:dyDescent="0.3">
      <c r="A72" s="112"/>
      <c r="B72" s="113"/>
      <c r="C72" s="114"/>
      <c r="D72" s="115"/>
      <c r="E72" s="116"/>
      <c r="F72" s="116"/>
      <c r="G72" s="117"/>
      <c r="H72" s="121"/>
      <c r="I72" s="120"/>
      <c r="J72" s="117"/>
      <c r="K72" s="116"/>
      <c r="L72" s="116"/>
      <c r="M72" s="118"/>
      <c r="N72" s="119"/>
      <c r="O72" s="121"/>
      <c r="P72" s="116"/>
      <c r="Q72" s="117"/>
      <c r="R72" s="111"/>
      <c r="S72" s="109"/>
      <c r="AA72" s="91"/>
    </row>
    <row r="73" spans="1:27" ht="19.5" x14ac:dyDescent="0.3">
      <c r="A73" s="112"/>
      <c r="B73" s="113"/>
      <c r="C73" s="114"/>
      <c r="D73" s="115"/>
      <c r="E73" s="116"/>
      <c r="F73" s="116"/>
      <c r="G73" s="117"/>
      <c r="H73" s="121"/>
      <c r="I73" s="120"/>
      <c r="J73" s="117"/>
      <c r="K73" s="116"/>
      <c r="L73" s="116"/>
      <c r="M73" s="118"/>
      <c r="N73" s="119"/>
      <c r="O73" s="121"/>
      <c r="P73" s="116"/>
      <c r="Q73" s="117"/>
      <c r="R73" s="111"/>
      <c r="S73" s="109"/>
      <c r="AA73" s="91"/>
    </row>
    <row r="74" spans="1:27" ht="19.5" x14ac:dyDescent="0.3">
      <c r="A74" s="112"/>
      <c r="B74" s="113"/>
      <c r="C74" s="114"/>
      <c r="D74" s="115"/>
      <c r="E74" s="116"/>
      <c r="F74" s="116"/>
      <c r="G74" s="117"/>
      <c r="H74" s="121"/>
      <c r="I74" s="120"/>
      <c r="J74" s="117"/>
      <c r="K74" s="116"/>
      <c r="L74" s="116"/>
      <c r="M74" s="118"/>
      <c r="N74" s="119"/>
      <c r="O74" s="121"/>
      <c r="P74" s="116"/>
      <c r="Q74" s="117"/>
      <c r="R74" s="111"/>
      <c r="S74" s="109"/>
      <c r="AA74" s="91"/>
    </row>
    <row r="75" spans="1:27" ht="19.5" x14ac:dyDescent="0.3">
      <c r="A75" s="112"/>
      <c r="B75" s="113"/>
      <c r="C75" s="114"/>
      <c r="D75" s="115"/>
      <c r="E75" s="116"/>
      <c r="F75" s="116"/>
      <c r="G75" s="117"/>
      <c r="H75" s="121"/>
      <c r="I75" s="120"/>
      <c r="J75" s="117"/>
      <c r="K75" s="116"/>
      <c r="L75" s="116"/>
      <c r="M75" s="118"/>
      <c r="N75" s="119"/>
      <c r="O75" s="121"/>
      <c r="P75" s="116"/>
      <c r="Q75" s="117"/>
      <c r="R75" s="111"/>
      <c r="S75" s="109"/>
      <c r="AA75" s="91"/>
    </row>
    <row r="76" spans="1:27" ht="19.5" x14ac:dyDescent="0.3">
      <c r="A76" s="112"/>
      <c r="B76" s="113"/>
      <c r="C76" s="114"/>
      <c r="D76" s="115"/>
      <c r="E76" s="116"/>
      <c r="F76" s="116"/>
      <c r="G76" s="117"/>
      <c r="H76" s="121"/>
      <c r="I76" s="120"/>
      <c r="J76" s="117"/>
      <c r="K76" s="116"/>
      <c r="L76" s="116"/>
      <c r="M76" s="118"/>
      <c r="N76" s="119"/>
      <c r="O76" s="121"/>
      <c r="P76" s="116"/>
      <c r="Q76" s="117"/>
      <c r="R76" s="111"/>
      <c r="S76" s="109"/>
      <c r="AA76" s="91"/>
    </row>
    <row r="77" spans="1:27" ht="19.5" x14ac:dyDescent="0.3">
      <c r="A77" s="112"/>
      <c r="B77" s="113"/>
      <c r="C77" s="114"/>
      <c r="D77" s="115"/>
      <c r="E77" s="116"/>
      <c r="F77" s="116"/>
      <c r="G77" s="117"/>
      <c r="H77" s="121"/>
      <c r="I77" s="120"/>
      <c r="J77" s="117"/>
      <c r="K77" s="116"/>
      <c r="L77" s="116"/>
      <c r="M77" s="118"/>
      <c r="N77" s="119"/>
      <c r="O77" s="121"/>
      <c r="P77" s="116"/>
      <c r="Q77" s="117"/>
      <c r="R77" s="111"/>
      <c r="S77" s="109"/>
      <c r="AA77" s="91"/>
    </row>
    <row r="78" spans="1:27" ht="19.5" x14ac:dyDescent="0.3">
      <c r="A78" s="112"/>
      <c r="B78" s="113"/>
      <c r="C78" s="114"/>
      <c r="D78" s="115"/>
      <c r="E78" s="116"/>
      <c r="F78" s="116"/>
      <c r="G78" s="117"/>
      <c r="H78" s="121"/>
      <c r="I78" s="120"/>
      <c r="J78" s="117"/>
      <c r="K78" s="116"/>
      <c r="L78" s="116"/>
      <c r="M78" s="118"/>
      <c r="N78" s="119"/>
      <c r="O78" s="121"/>
      <c r="P78" s="116"/>
      <c r="Q78" s="117"/>
      <c r="R78" s="111"/>
      <c r="S78" s="109"/>
      <c r="AA78" s="91"/>
    </row>
    <row r="79" spans="1:27" ht="19.5" x14ac:dyDescent="0.3">
      <c r="A79" s="112"/>
      <c r="B79" s="113"/>
      <c r="C79" s="114"/>
      <c r="D79" s="115"/>
      <c r="E79" s="116"/>
      <c r="F79" s="116"/>
      <c r="G79" s="117"/>
      <c r="H79" s="121"/>
      <c r="I79" s="120"/>
      <c r="J79" s="117"/>
      <c r="K79" s="116"/>
      <c r="L79" s="116"/>
      <c r="M79" s="118"/>
      <c r="N79" s="119"/>
      <c r="O79" s="121"/>
      <c r="P79" s="116"/>
      <c r="Q79" s="117"/>
      <c r="R79" s="111"/>
      <c r="S79" s="109"/>
      <c r="AA79" s="91"/>
    </row>
    <row r="80" spans="1:27" ht="19.5" x14ac:dyDescent="0.3">
      <c r="A80" s="112"/>
      <c r="B80" s="113"/>
      <c r="C80" s="114"/>
      <c r="D80" s="115"/>
      <c r="E80" s="116"/>
      <c r="F80" s="116"/>
      <c r="G80" s="117"/>
      <c r="H80" s="121"/>
      <c r="I80" s="120"/>
      <c r="J80" s="117"/>
      <c r="K80" s="116"/>
      <c r="L80" s="116"/>
      <c r="M80" s="118"/>
      <c r="N80" s="119"/>
      <c r="O80" s="121"/>
      <c r="P80" s="116"/>
      <c r="Q80" s="117"/>
      <c r="R80" s="111"/>
      <c r="S80" s="109"/>
      <c r="AA80" s="91"/>
    </row>
    <row r="81" spans="1:27" ht="19.5" x14ac:dyDescent="0.3">
      <c r="A81" s="112"/>
      <c r="B81" s="113"/>
      <c r="C81" s="114"/>
      <c r="D81" s="115"/>
      <c r="E81" s="116"/>
      <c r="F81" s="116"/>
      <c r="G81" s="117"/>
      <c r="H81" s="121"/>
      <c r="I81" s="120"/>
      <c r="J81" s="110"/>
      <c r="K81" s="116"/>
      <c r="L81" s="116"/>
      <c r="M81" s="118"/>
      <c r="N81" s="119"/>
      <c r="O81" s="121"/>
      <c r="P81" s="116"/>
      <c r="Q81" s="117"/>
      <c r="R81" s="111"/>
      <c r="S81" s="109"/>
      <c r="AA81" s="91"/>
    </row>
  </sheetData>
  <sheetProtection selectLockedCells="1"/>
  <mergeCells count="11">
    <mergeCell ref="B3:G3"/>
    <mergeCell ref="H3:I3"/>
    <mergeCell ref="J3:P3"/>
    <mergeCell ref="A1:S1"/>
    <mergeCell ref="A20:A21"/>
    <mergeCell ref="D20:G20"/>
    <mergeCell ref="B20:C20"/>
    <mergeCell ref="A5:S13"/>
    <mergeCell ref="R20:S20"/>
    <mergeCell ref="H20:J20"/>
    <mergeCell ref="K20:Q20"/>
  </mergeCells>
  <phoneticPr fontId="0" type="noConversion"/>
  <pageMargins left="0.5" right="0.5" top="0.5" bottom="0.6" header="0.5" footer="0.5"/>
  <pageSetup scale="65" orientation="landscape" blackAndWhite="1" r:id="rId1"/>
  <headerFooter alignWithMargins="0">
    <oddFooter>&amp;L&amp;8AEE&amp;CLast modified on &amp;D, &amp;T&amp;RPage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AC72"/>
  <sheetViews>
    <sheetView showGridLines="0" topLeftCell="A9" zoomScale="130" zoomScaleNormal="130" zoomScaleSheetLayoutView="80" zoomScalePageLayoutView="80" workbookViewId="0">
      <selection sqref="A1:M1"/>
    </sheetView>
  </sheetViews>
  <sheetFormatPr defaultColWidth="8.7109375" defaultRowHeight="12.75" x14ac:dyDescent="0.2"/>
  <cols>
    <col min="1" max="1" width="25.7109375" customWidth="1"/>
    <col min="2" max="3" width="14.140625" customWidth="1"/>
    <col min="4" max="4" width="13.7109375" style="11" customWidth="1"/>
    <col min="5" max="6" width="10.7109375" style="12" customWidth="1"/>
    <col min="7" max="12" width="10.42578125" style="12" customWidth="1"/>
    <col min="13" max="13" width="12.7109375" style="12" customWidth="1"/>
    <col min="18" max="18" width="8.7109375" style="93"/>
    <col min="19" max="19" width="8.7109375" style="96"/>
    <col min="20" max="21" width="8.7109375" style="98"/>
    <col min="22" max="22" width="8.7109375" style="96"/>
    <col min="23" max="23" width="8.7109375" style="93"/>
  </cols>
  <sheetData>
    <row r="1" spans="1:29" ht="24.75" thickTop="1" thickBot="1" x14ac:dyDescent="0.4">
      <c r="A1" s="637" t="s">
        <v>1368</v>
      </c>
      <c r="B1" s="638"/>
      <c r="C1" s="638"/>
      <c r="D1" s="638"/>
      <c r="E1" s="638"/>
      <c r="F1" s="638"/>
      <c r="G1" s="638"/>
      <c r="H1" s="638"/>
      <c r="I1" s="638"/>
      <c r="J1" s="638"/>
      <c r="K1" s="638"/>
      <c r="L1" s="638"/>
      <c r="M1" s="639"/>
    </row>
    <row r="2" spans="1:29" ht="13.5" thickTop="1" x14ac:dyDescent="0.2"/>
    <row r="3" spans="1:29" s="1" customFormat="1" ht="13.5" customHeight="1" x14ac:dyDescent="0.2">
      <c r="A3" s="13" t="s">
        <v>267</v>
      </c>
      <c r="B3" s="576" t="str">
        <f>'Table 1 Enrollment'!B15:F15</f>
        <v>Select District</v>
      </c>
      <c r="C3" s="577"/>
      <c r="D3" s="577"/>
      <c r="E3" s="577"/>
      <c r="F3" s="577"/>
      <c r="G3" s="578"/>
      <c r="H3" s="601"/>
      <c r="I3" s="601"/>
      <c r="J3" s="600"/>
      <c r="K3" s="600"/>
      <c r="L3" s="600"/>
      <c r="M3" s="600"/>
      <c r="N3" s="600"/>
      <c r="O3" s="600"/>
      <c r="P3" s="600"/>
      <c r="Q3"/>
      <c r="R3" s="12"/>
      <c r="S3" s="12"/>
      <c r="AA3" s="95"/>
      <c r="AB3" s="95"/>
      <c r="AC3" s="91"/>
    </row>
    <row r="4" spans="1:29" x14ac:dyDescent="0.2">
      <c r="A4" s="17"/>
      <c r="B4" s="44"/>
      <c r="C4" s="44"/>
      <c r="D4" s="44"/>
      <c r="E4" s="44"/>
      <c r="F4" s="44"/>
    </row>
    <row r="5" spans="1:29" x14ac:dyDescent="0.2">
      <c r="A5" s="642"/>
      <c r="B5" s="642"/>
      <c r="C5" s="642"/>
      <c r="D5" s="642"/>
      <c r="E5" s="642"/>
      <c r="F5" s="642"/>
      <c r="G5" s="642"/>
      <c r="H5" s="642"/>
      <c r="I5" s="642"/>
      <c r="J5" s="642"/>
      <c r="K5" s="642"/>
      <c r="L5" s="642"/>
      <c r="M5" s="642"/>
    </row>
    <row r="6" spans="1:29" x14ac:dyDescent="0.2">
      <c r="A6" s="642"/>
      <c r="B6" s="642"/>
      <c r="C6" s="642"/>
      <c r="D6" s="642"/>
      <c r="E6" s="642"/>
      <c r="F6" s="642"/>
      <c r="G6" s="642"/>
      <c r="H6" s="642"/>
      <c r="I6" s="642"/>
      <c r="J6" s="642"/>
      <c r="K6" s="642"/>
      <c r="L6" s="642"/>
      <c r="M6" s="642"/>
    </row>
    <row r="7" spans="1:29" x14ac:dyDescent="0.2">
      <c r="A7" s="642"/>
      <c r="B7" s="642"/>
      <c r="C7" s="642"/>
      <c r="D7" s="642"/>
      <c r="E7" s="642"/>
      <c r="F7" s="642"/>
      <c r="G7" s="642"/>
      <c r="H7" s="642"/>
      <c r="I7" s="642"/>
      <c r="J7" s="642"/>
      <c r="K7" s="642"/>
      <c r="L7" s="642"/>
      <c r="M7" s="642"/>
      <c r="U7" s="99"/>
    </row>
    <row r="8" spans="1:29" x14ac:dyDescent="0.2">
      <c r="A8" s="642"/>
      <c r="B8" s="642"/>
      <c r="C8" s="642"/>
      <c r="D8" s="642"/>
      <c r="E8" s="642"/>
      <c r="F8" s="642"/>
      <c r="G8" s="642"/>
      <c r="H8" s="642"/>
      <c r="I8" s="642"/>
      <c r="J8" s="642"/>
      <c r="K8" s="642"/>
      <c r="L8" s="642"/>
      <c r="M8" s="642"/>
      <c r="U8" s="99"/>
    </row>
    <row r="9" spans="1:29" x14ac:dyDescent="0.2">
      <c r="A9" s="642"/>
      <c r="B9" s="642"/>
      <c r="C9" s="642"/>
      <c r="D9" s="642"/>
      <c r="E9" s="642"/>
      <c r="F9" s="642"/>
      <c r="G9" s="642"/>
      <c r="H9" s="642"/>
      <c r="I9" s="642"/>
      <c r="J9" s="642"/>
      <c r="K9" s="642"/>
      <c r="L9" s="642"/>
      <c r="M9" s="642"/>
      <c r="U9" s="99"/>
    </row>
    <row r="10" spans="1:29" x14ac:dyDescent="0.2">
      <c r="A10" s="642"/>
      <c r="B10" s="642"/>
      <c r="C10" s="642"/>
      <c r="D10" s="642"/>
      <c r="E10" s="642"/>
      <c r="F10" s="642"/>
      <c r="G10" s="642"/>
      <c r="H10" s="642"/>
      <c r="I10" s="642"/>
      <c r="J10" s="642"/>
      <c r="K10" s="642"/>
      <c r="L10" s="642"/>
      <c r="M10" s="642"/>
      <c r="U10" s="99"/>
    </row>
    <row r="11" spans="1:29" x14ac:dyDescent="0.2">
      <c r="A11" s="642"/>
      <c r="B11" s="642"/>
      <c r="C11" s="642"/>
      <c r="D11" s="642"/>
      <c r="E11" s="642"/>
      <c r="F11" s="642"/>
      <c r="G11" s="642"/>
      <c r="H11" s="642"/>
      <c r="I11" s="642"/>
      <c r="J11" s="642"/>
      <c r="K11" s="642"/>
      <c r="L11" s="642"/>
      <c r="M11" s="642"/>
      <c r="U11" s="99"/>
    </row>
    <row r="12" spans="1:29" x14ac:dyDescent="0.2">
      <c r="A12" s="642"/>
      <c r="B12" s="642"/>
      <c r="C12" s="642"/>
      <c r="D12" s="642"/>
      <c r="E12" s="642"/>
      <c r="F12" s="642"/>
      <c r="G12" s="642"/>
      <c r="H12" s="642"/>
      <c r="I12" s="642"/>
      <c r="J12" s="642"/>
      <c r="K12" s="642"/>
      <c r="L12" s="642"/>
      <c r="M12" s="642"/>
      <c r="U12" s="99"/>
    </row>
    <row r="13" spans="1:29" x14ac:dyDescent="0.2">
      <c r="A13" s="642"/>
      <c r="B13" s="642"/>
      <c r="C13" s="642"/>
      <c r="D13" s="642"/>
      <c r="E13" s="642"/>
      <c r="F13" s="642"/>
      <c r="G13" s="642"/>
      <c r="H13" s="642"/>
      <c r="I13" s="642"/>
      <c r="J13" s="642"/>
      <c r="K13" s="642"/>
      <c r="L13" s="642"/>
      <c r="M13" s="642"/>
      <c r="U13" s="99"/>
    </row>
    <row r="14" spans="1:29" x14ac:dyDescent="0.2">
      <c r="A14" s="642"/>
      <c r="B14" s="642"/>
      <c r="C14" s="642"/>
      <c r="D14" s="642"/>
      <c r="E14" s="642"/>
      <c r="F14" s="642"/>
      <c r="G14" s="642"/>
      <c r="H14" s="642"/>
      <c r="I14" s="642"/>
      <c r="J14" s="642"/>
      <c r="K14" s="642"/>
      <c r="L14" s="642"/>
      <c r="M14" s="642"/>
      <c r="U14" s="99"/>
    </row>
    <row r="15" spans="1:29" x14ac:dyDescent="0.2">
      <c r="A15" s="642"/>
      <c r="B15" s="642"/>
      <c r="C15" s="642"/>
      <c r="D15" s="642"/>
      <c r="E15" s="642"/>
      <c r="F15" s="642"/>
      <c r="G15" s="642"/>
      <c r="H15" s="642"/>
      <c r="I15" s="642"/>
      <c r="J15" s="642"/>
      <c r="K15" s="642"/>
      <c r="L15" s="642"/>
      <c r="M15" s="642"/>
      <c r="U15" s="99"/>
    </row>
    <row r="16" spans="1:29" x14ac:dyDescent="0.2">
      <c r="A16" s="642"/>
      <c r="B16" s="642"/>
      <c r="C16" s="642"/>
      <c r="D16" s="642"/>
      <c r="E16" s="642"/>
      <c r="F16" s="642"/>
      <c r="G16" s="642"/>
      <c r="H16" s="642"/>
      <c r="I16" s="642"/>
      <c r="J16" s="642"/>
      <c r="K16" s="642"/>
      <c r="L16" s="642"/>
      <c r="M16" s="642"/>
      <c r="U16" s="99"/>
    </row>
    <row r="17" spans="1:23" x14ac:dyDescent="0.2">
      <c r="A17" s="642"/>
      <c r="B17" s="642"/>
      <c r="C17" s="642"/>
      <c r="D17" s="642"/>
      <c r="E17" s="642"/>
      <c r="F17" s="642"/>
      <c r="G17" s="642"/>
      <c r="H17" s="642"/>
      <c r="I17" s="642"/>
      <c r="J17" s="642"/>
      <c r="K17" s="642"/>
      <c r="L17" s="642"/>
      <c r="M17" s="642"/>
      <c r="U17" s="99"/>
    </row>
    <row r="18" spans="1:23" ht="21.75" customHeight="1" x14ac:dyDescent="0.2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U18" s="99"/>
    </row>
    <row r="19" spans="1:23" ht="42.75" customHeight="1" thickBot="1" x14ac:dyDescent="0.25">
      <c r="U19" s="99"/>
    </row>
    <row r="20" spans="1:23" ht="38.25" customHeight="1" thickTop="1" x14ac:dyDescent="0.2">
      <c r="A20" s="640" t="s">
        <v>9</v>
      </c>
      <c r="B20" s="610" t="s">
        <v>61</v>
      </c>
      <c r="C20" s="611"/>
      <c r="D20" s="633" t="s">
        <v>11</v>
      </c>
      <c r="E20" s="608"/>
      <c r="F20" s="634"/>
      <c r="G20" s="615" t="s">
        <v>62</v>
      </c>
      <c r="H20" s="616"/>
      <c r="I20" s="617"/>
      <c r="J20" s="618" t="s">
        <v>63</v>
      </c>
      <c r="K20" s="619"/>
      <c r="L20" s="619"/>
      <c r="M20" s="148" t="s">
        <v>12</v>
      </c>
      <c r="U20" s="99"/>
    </row>
    <row r="21" spans="1:23" ht="114" customHeight="1" x14ac:dyDescent="0.2">
      <c r="A21" s="641"/>
      <c r="B21" s="126" t="s">
        <v>14</v>
      </c>
      <c r="C21" s="127" t="s">
        <v>15</v>
      </c>
      <c r="D21" s="128" t="s">
        <v>10</v>
      </c>
      <c r="E21" s="149" t="s">
        <v>64</v>
      </c>
      <c r="F21" s="149" t="s">
        <v>43</v>
      </c>
      <c r="G21" s="150" t="s">
        <v>65</v>
      </c>
      <c r="H21" s="151" t="s">
        <v>66</v>
      </c>
      <c r="I21" s="152" t="s">
        <v>67</v>
      </c>
      <c r="J21" s="133" t="s">
        <v>68</v>
      </c>
      <c r="K21" s="134" t="s">
        <v>69</v>
      </c>
      <c r="L21" s="134" t="s">
        <v>70</v>
      </c>
      <c r="M21" s="138" t="s">
        <v>13</v>
      </c>
      <c r="U21" s="99"/>
    </row>
    <row r="22" spans="1:23" x14ac:dyDescent="0.2">
      <c r="A22" s="139"/>
      <c r="B22" s="140"/>
      <c r="C22" s="141"/>
      <c r="D22" s="142"/>
      <c r="E22" s="145"/>
      <c r="F22" s="145"/>
      <c r="G22" s="147"/>
      <c r="H22" s="153"/>
      <c r="I22" s="146"/>
      <c r="J22" s="147"/>
      <c r="K22" s="143"/>
      <c r="L22" s="143"/>
      <c r="M22" s="144"/>
      <c r="U22" s="99"/>
    </row>
    <row r="23" spans="1:23" ht="15.75" x14ac:dyDescent="0.25">
      <c r="A23" s="154" t="s">
        <v>8</v>
      </c>
      <c r="B23" s="155" t="s">
        <v>71</v>
      </c>
      <c r="C23" s="156" t="s">
        <v>16</v>
      </c>
      <c r="D23" s="157">
        <v>37135</v>
      </c>
      <c r="E23" s="158">
        <v>8</v>
      </c>
      <c r="F23" s="158">
        <v>8</v>
      </c>
      <c r="G23" s="159"/>
      <c r="H23" s="158"/>
      <c r="I23" s="160">
        <v>1</v>
      </c>
      <c r="J23" s="159">
        <v>1</v>
      </c>
      <c r="K23" s="161"/>
      <c r="L23" s="161"/>
      <c r="M23" s="162"/>
      <c r="U23" s="99"/>
    </row>
    <row r="24" spans="1:23" ht="15.75" x14ac:dyDescent="0.25">
      <c r="A24" s="154" t="s">
        <v>8</v>
      </c>
      <c r="B24" s="155" t="s">
        <v>71</v>
      </c>
      <c r="C24" s="156" t="s">
        <v>17</v>
      </c>
      <c r="D24" s="157">
        <v>38231</v>
      </c>
      <c r="E24" s="158">
        <v>5</v>
      </c>
      <c r="F24" s="158">
        <v>5</v>
      </c>
      <c r="G24" s="159"/>
      <c r="H24" s="158">
        <v>1</v>
      </c>
      <c r="I24" s="160"/>
      <c r="J24" s="159"/>
      <c r="K24" s="161"/>
      <c r="L24" s="161">
        <v>1</v>
      </c>
      <c r="M24" s="162">
        <v>5</v>
      </c>
      <c r="U24" s="99"/>
    </row>
    <row r="25" spans="1:23" ht="15.75" x14ac:dyDescent="0.25">
      <c r="A25" s="154" t="s">
        <v>72</v>
      </c>
      <c r="B25" s="155" t="s">
        <v>73</v>
      </c>
      <c r="C25" s="156" t="s">
        <v>16</v>
      </c>
      <c r="D25" s="157">
        <v>39326</v>
      </c>
      <c r="E25" s="158">
        <v>2</v>
      </c>
      <c r="F25" s="158">
        <v>3</v>
      </c>
      <c r="G25" s="159">
        <v>1</v>
      </c>
      <c r="H25" s="158"/>
      <c r="I25" s="160"/>
      <c r="J25" s="159"/>
      <c r="K25" s="161">
        <v>100</v>
      </c>
      <c r="L25" s="161"/>
      <c r="M25" s="162"/>
      <c r="U25" s="99"/>
    </row>
    <row r="26" spans="1:23" ht="15.75" x14ac:dyDescent="0.25">
      <c r="A26" s="154" t="s">
        <v>72</v>
      </c>
      <c r="B26" s="155" t="s">
        <v>73</v>
      </c>
      <c r="C26" s="156" t="s">
        <v>17</v>
      </c>
      <c r="D26" s="157">
        <v>38961</v>
      </c>
      <c r="E26" s="158">
        <v>4</v>
      </c>
      <c r="F26" s="158">
        <v>4</v>
      </c>
      <c r="G26" s="159">
        <v>1</v>
      </c>
      <c r="H26" s="158"/>
      <c r="I26" s="160"/>
      <c r="J26" s="159"/>
      <c r="K26" s="161">
        <v>50</v>
      </c>
      <c r="L26" s="161"/>
      <c r="M26" s="162"/>
      <c r="U26" s="99"/>
    </row>
    <row r="27" spans="1:23" x14ac:dyDescent="0.2">
      <c r="A27" s="139"/>
      <c r="B27" s="140"/>
      <c r="C27" s="141"/>
      <c r="D27" s="142"/>
      <c r="E27" s="145"/>
      <c r="F27" s="145"/>
      <c r="G27" s="147"/>
      <c r="H27" s="145"/>
      <c r="I27" s="146"/>
      <c r="J27" s="147"/>
      <c r="K27" s="143"/>
      <c r="L27" s="143"/>
      <c r="M27" s="144"/>
      <c r="U27" s="99"/>
    </row>
    <row r="28" spans="1:23" x14ac:dyDescent="0.2">
      <c r="A28" s="45" t="s">
        <v>74</v>
      </c>
      <c r="B28" s="46"/>
      <c r="C28" s="47"/>
      <c r="D28" s="48"/>
      <c r="E28" s="49"/>
      <c r="F28" s="49"/>
      <c r="G28" s="48"/>
      <c r="H28" s="49"/>
      <c r="I28" s="47"/>
      <c r="J28" s="48"/>
      <c r="K28" s="50"/>
      <c r="L28" s="50"/>
      <c r="M28" s="51"/>
      <c r="U28" s="99"/>
    </row>
    <row r="29" spans="1:23" s="1" customFormat="1" ht="15.75" x14ac:dyDescent="0.2">
      <c r="A29" s="310"/>
      <c r="B29" s="311"/>
      <c r="C29" s="325"/>
      <c r="D29" s="356"/>
      <c r="E29" s="305"/>
      <c r="F29" s="316"/>
      <c r="G29" s="317"/>
      <c r="H29" s="305"/>
      <c r="I29" s="316"/>
      <c r="J29" s="317"/>
      <c r="K29" s="305"/>
      <c r="L29" s="305"/>
      <c r="M29" s="316"/>
      <c r="R29" s="94"/>
      <c r="S29" s="97"/>
      <c r="T29" s="98"/>
      <c r="U29" s="99"/>
      <c r="V29" s="96"/>
      <c r="W29" s="94"/>
    </row>
    <row r="30" spans="1:23" s="1" customFormat="1" ht="15.75" x14ac:dyDescent="0.2">
      <c r="A30" s="310"/>
      <c r="B30" s="311"/>
      <c r="C30" s="325"/>
      <c r="D30" s="356"/>
      <c r="E30" s="305"/>
      <c r="F30" s="316"/>
      <c r="G30" s="319"/>
      <c r="H30" s="305"/>
      <c r="I30" s="316"/>
      <c r="J30" s="319"/>
      <c r="K30" s="305"/>
      <c r="L30" s="305"/>
      <c r="M30" s="316"/>
      <c r="R30" s="94"/>
      <c r="S30" s="97"/>
      <c r="T30" s="98"/>
      <c r="U30" s="99"/>
      <c r="V30" s="96"/>
      <c r="W30" s="94"/>
    </row>
    <row r="31" spans="1:23" s="1" customFormat="1" ht="15.75" x14ac:dyDescent="0.2">
      <c r="A31" s="310"/>
      <c r="B31" s="311"/>
      <c r="C31" s="325"/>
      <c r="D31" s="356"/>
      <c r="E31" s="305"/>
      <c r="F31" s="316"/>
      <c r="G31" s="319"/>
      <c r="H31" s="305"/>
      <c r="I31" s="316"/>
      <c r="J31" s="319"/>
      <c r="K31" s="305"/>
      <c r="L31" s="305"/>
      <c r="M31" s="316"/>
      <c r="R31" s="94"/>
      <c r="S31" s="97"/>
      <c r="T31" s="98"/>
      <c r="U31" s="99"/>
      <c r="V31" s="96"/>
      <c r="W31" s="94"/>
    </row>
    <row r="32" spans="1:23" s="1" customFormat="1" ht="15.75" x14ac:dyDescent="0.2">
      <c r="A32" s="310"/>
      <c r="B32" s="311"/>
      <c r="C32" s="325"/>
      <c r="D32" s="356"/>
      <c r="E32" s="305"/>
      <c r="F32" s="316"/>
      <c r="G32" s="319"/>
      <c r="H32" s="305"/>
      <c r="I32" s="316"/>
      <c r="J32" s="319"/>
      <c r="K32" s="305"/>
      <c r="L32" s="305"/>
      <c r="M32" s="316"/>
      <c r="R32" s="94"/>
      <c r="S32" s="97"/>
      <c r="T32" s="98"/>
      <c r="U32" s="99"/>
      <c r="V32" s="96"/>
      <c r="W32" s="94"/>
    </row>
    <row r="33" spans="1:23" s="1" customFormat="1" ht="15.75" x14ac:dyDescent="0.2">
      <c r="A33" s="309"/>
      <c r="B33" s="311"/>
      <c r="C33" s="325"/>
      <c r="D33" s="356"/>
      <c r="E33" s="305"/>
      <c r="F33" s="316"/>
      <c r="G33" s="319"/>
      <c r="H33" s="305"/>
      <c r="I33" s="318"/>
      <c r="J33" s="319"/>
      <c r="K33" s="305"/>
      <c r="L33" s="305"/>
      <c r="M33" s="316"/>
      <c r="R33" s="94"/>
      <c r="S33" s="97"/>
      <c r="T33" s="98"/>
      <c r="U33" s="99"/>
      <c r="V33" s="96"/>
      <c r="W33" s="94"/>
    </row>
    <row r="34" spans="1:23" s="1" customFormat="1" ht="15.75" x14ac:dyDescent="0.2">
      <c r="A34" s="310"/>
      <c r="B34" s="311"/>
      <c r="C34" s="325"/>
      <c r="D34" s="356"/>
      <c r="E34" s="305"/>
      <c r="F34" s="318"/>
      <c r="G34" s="319"/>
      <c r="H34" s="305"/>
      <c r="I34" s="316"/>
      <c r="J34" s="319"/>
      <c r="K34" s="305"/>
      <c r="L34" s="305"/>
      <c r="M34" s="316"/>
      <c r="R34" s="94"/>
      <c r="S34" s="97"/>
      <c r="T34" s="98"/>
      <c r="U34" s="99"/>
      <c r="V34" s="96"/>
      <c r="W34" s="94"/>
    </row>
    <row r="35" spans="1:23" s="1" customFormat="1" ht="23.25" x14ac:dyDescent="0.35">
      <c r="A35" s="347"/>
      <c r="B35" s="348"/>
      <c r="C35" s="347"/>
      <c r="D35" s="357"/>
      <c r="E35" s="350"/>
      <c r="F35" s="349"/>
      <c r="G35" s="365"/>
      <c r="H35" s="350"/>
      <c r="I35" s="368"/>
      <c r="J35" s="365"/>
      <c r="K35" s="350"/>
      <c r="L35" s="350"/>
      <c r="M35" s="349"/>
      <c r="R35" s="94"/>
      <c r="S35" s="97"/>
      <c r="T35" s="98"/>
      <c r="U35" s="99"/>
      <c r="V35" s="96"/>
      <c r="W35" s="94"/>
    </row>
    <row r="36" spans="1:23" s="1" customFormat="1" ht="15.75" x14ac:dyDescent="0.2">
      <c r="A36" s="342"/>
      <c r="B36" s="311"/>
      <c r="C36" s="325"/>
      <c r="D36" s="356"/>
      <c r="E36" s="305"/>
      <c r="F36" s="316"/>
      <c r="G36" s="317"/>
      <c r="H36" s="305"/>
      <c r="I36" s="316"/>
      <c r="J36" s="317"/>
      <c r="K36" s="305"/>
      <c r="L36" s="305"/>
      <c r="M36" s="316"/>
      <c r="R36" s="94"/>
      <c r="S36" s="97"/>
      <c r="T36" s="98"/>
      <c r="U36" s="99"/>
      <c r="V36" s="96"/>
      <c r="W36" s="94"/>
    </row>
    <row r="37" spans="1:23" s="1" customFormat="1" ht="15.75" x14ac:dyDescent="0.2">
      <c r="A37" s="342"/>
      <c r="B37" s="311"/>
      <c r="C37" s="325"/>
      <c r="D37" s="356"/>
      <c r="E37" s="305"/>
      <c r="F37" s="316"/>
      <c r="G37" s="319"/>
      <c r="H37" s="305"/>
      <c r="I37" s="316"/>
      <c r="J37" s="319"/>
      <c r="K37" s="305"/>
      <c r="L37" s="305"/>
      <c r="M37" s="316"/>
      <c r="R37" s="94"/>
      <c r="S37" s="97"/>
      <c r="T37" s="98"/>
      <c r="U37" s="99"/>
      <c r="V37" s="96"/>
      <c r="W37" s="94"/>
    </row>
    <row r="38" spans="1:23" s="1" customFormat="1" ht="15.75" x14ac:dyDescent="0.2">
      <c r="A38" s="342"/>
      <c r="B38" s="311"/>
      <c r="C38" s="325"/>
      <c r="D38" s="356"/>
      <c r="E38" s="305"/>
      <c r="F38" s="316"/>
      <c r="G38" s="317"/>
      <c r="H38" s="305"/>
      <c r="I38" s="316"/>
      <c r="J38" s="319"/>
      <c r="K38" s="305"/>
      <c r="L38" s="305"/>
      <c r="M38" s="316"/>
      <c r="R38" s="94"/>
      <c r="S38" s="97"/>
      <c r="T38" s="98"/>
      <c r="U38" s="99"/>
      <c r="V38" s="96"/>
      <c r="W38" s="94"/>
    </row>
    <row r="39" spans="1:23" s="1" customFormat="1" ht="15.75" x14ac:dyDescent="0.2">
      <c r="A39" s="342"/>
      <c r="B39" s="311"/>
      <c r="C39" s="325"/>
      <c r="D39" s="356"/>
      <c r="E39" s="305"/>
      <c r="F39" s="316"/>
      <c r="G39" s="319"/>
      <c r="H39" s="305"/>
      <c r="I39" s="316"/>
      <c r="J39" s="319"/>
      <c r="K39" s="305"/>
      <c r="L39" s="305"/>
      <c r="M39" s="316"/>
      <c r="R39" s="94"/>
      <c r="S39" s="97"/>
      <c r="T39" s="98"/>
      <c r="U39" s="99"/>
      <c r="V39" s="96"/>
      <c r="W39" s="94"/>
    </row>
    <row r="40" spans="1:23" s="1" customFormat="1" ht="15.75" x14ac:dyDescent="0.2">
      <c r="A40" s="343"/>
      <c r="B40" s="311"/>
      <c r="C40" s="355"/>
      <c r="D40" s="358"/>
      <c r="E40" s="305"/>
      <c r="F40" s="316"/>
      <c r="G40" s="319"/>
      <c r="H40" s="305"/>
      <c r="I40" s="316"/>
      <c r="J40" s="317"/>
      <c r="K40" s="305"/>
      <c r="L40" s="305"/>
      <c r="M40" s="316"/>
      <c r="R40" s="94"/>
      <c r="S40" s="97"/>
      <c r="T40" s="98"/>
      <c r="U40" s="99"/>
      <c r="V40" s="96"/>
      <c r="W40" s="94"/>
    </row>
    <row r="41" spans="1:23" s="1" customFormat="1" ht="15.75" x14ac:dyDescent="0.25">
      <c r="A41" s="342"/>
      <c r="B41" s="311"/>
      <c r="C41" s="325"/>
      <c r="D41" s="356"/>
      <c r="E41" s="305"/>
      <c r="F41" s="316"/>
      <c r="G41" s="367"/>
      <c r="H41" s="361"/>
      <c r="I41" s="316"/>
      <c r="J41" s="369"/>
      <c r="K41" s="361"/>
      <c r="L41" s="361"/>
      <c r="M41" s="351"/>
      <c r="R41" s="94"/>
      <c r="S41" s="97"/>
      <c r="T41" s="98"/>
      <c r="U41" s="99"/>
      <c r="V41" s="96"/>
      <c r="W41" s="94"/>
    </row>
    <row r="42" spans="1:23" x14ac:dyDescent="0.2">
      <c r="A42" s="45" t="s">
        <v>636</v>
      </c>
      <c r="B42" s="46"/>
      <c r="C42" s="47"/>
      <c r="D42" s="48"/>
      <c r="E42" s="49"/>
      <c r="F42" s="49"/>
      <c r="G42" s="48"/>
      <c r="H42" s="49"/>
      <c r="I42" s="47"/>
      <c r="J42" s="48"/>
      <c r="K42" s="50"/>
      <c r="L42" s="50"/>
      <c r="M42" s="51"/>
      <c r="U42" s="99"/>
    </row>
    <row r="43" spans="1:23" s="1" customFormat="1" ht="15.75" x14ac:dyDescent="0.2">
      <c r="A43" s="342"/>
      <c r="B43" s="311"/>
      <c r="C43" s="325"/>
      <c r="D43" s="320"/>
      <c r="E43" s="305"/>
      <c r="F43" s="316"/>
      <c r="G43" s="319"/>
      <c r="H43" s="305"/>
      <c r="I43" s="316"/>
      <c r="J43" s="319"/>
      <c r="K43" s="305"/>
      <c r="L43" s="305"/>
      <c r="M43" s="316"/>
      <c r="R43" s="94"/>
      <c r="S43" s="97"/>
      <c r="T43" s="98"/>
      <c r="U43" s="99"/>
      <c r="V43" s="96"/>
      <c r="W43" s="94"/>
    </row>
    <row r="44" spans="1:23" s="1" customFormat="1" ht="15.75" x14ac:dyDescent="0.2">
      <c r="A44" s="342"/>
      <c r="B44" s="311"/>
      <c r="C44" s="325"/>
      <c r="D44" s="320"/>
      <c r="E44" s="305"/>
      <c r="F44" s="316"/>
      <c r="G44" s="319"/>
      <c r="H44" s="305"/>
      <c r="I44" s="316"/>
      <c r="J44" s="317"/>
      <c r="K44" s="305"/>
      <c r="L44" s="305"/>
      <c r="M44" s="316"/>
      <c r="R44" s="94"/>
      <c r="S44" s="97"/>
      <c r="T44" s="98"/>
      <c r="U44" s="99"/>
      <c r="V44" s="97"/>
      <c r="W44" s="94"/>
    </row>
    <row r="45" spans="1:23" ht="15.75" x14ac:dyDescent="0.2">
      <c r="A45" s="342"/>
      <c r="B45" s="311"/>
      <c r="C45" s="325"/>
      <c r="D45" s="320"/>
      <c r="E45" s="305"/>
      <c r="F45" s="316"/>
      <c r="G45" s="319"/>
      <c r="H45" s="305"/>
      <c r="I45" s="318"/>
      <c r="J45" s="317"/>
      <c r="K45" s="305"/>
      <c r="L45" s="305"/>
      <c r="M45" s="316"/>
      <c r="U45" s="99"/>
    </row>
    <row r="46" spans="1:23" ht="15.75" x14ac:dyDescent="0.2">
      <c r="A46" s="342"/>
      <c r="B46" s="311"/>
      <c r="C46" s="325"/>
      <c r="D46" s="320"/>
      <c r="E46" s="305"/>
      <c r="F46" s="318"/>
      <c r="G46" s="317"/>
      <c r="H46" s="305"/>
      <c r="I46" s="316"/>
      <c r="J46" s="319"/>
      <c r="K46" s="305"/>
      <c r="L46" s="305"/>
      <c r="M46" s="316"/>
      <c r="U46" s="99"/>
    </row>
    <row r="47" spans="1:23" ht="15.75" x14ac:dyDescent="0.2">
      <c r="A47" s="342"/>
      <c r="B47" s="311"/>
      <c r="C47" s="325"/>
      <c r="D47" s="320"/>
      <c r="E47" s="305"/>
      <c r="F47" s="316"/>
      <c r="G47" s="319"/>
      <c r="H47" s="305"/>
      <c r="I47" s="316"/>
      <c r="J47" s="317"/>
      <c r="K47" s="305"/>
      <c r="L47" s="305"/>
      <c r="M47" s="316"/>
      <c r="U47" s="99"/>
    </row>
    <row r="48" spans="1:23" ht="15.75" x14ac:dyDescent="0.2">
      <c r="A48" s="342"/>
      <c r="B48" s="311"/>
      <c r="C48" s="325"/>
      <c r="D48" s="320"/>
      <c r="E48" s="305"/>
      <c r="F48" s="316"/>
      <c r="G48" s="317"/>
      <c r="H48" s="305"/>
      <c r="I48" s="316"/>
      <c r="J48" s="319"/>
      <c r="K48" s="305"/>
      <c r="L48" s="305"/>
      <c r="M48" s="316"/>
      <c r="U48" s="99"/>
    </row>
    <row r="49" spans="1:23" ht="15.75" x14ac:dyDescent="0.2">
      <c r="A49" s="342"/>
      <c r="B49" s="308"/>
      <c r="C49" s="325"/>
      <c r="D49" s="356"/>
      <c r="E49" s="305"/>
      <c r="F49" s="316"/>
      <c r="G49" s="319"/>
      <c r="H49" s="305"/>
      <c r="I49" s="316"/>
      <c r="J49" s="319"/>
      <c r="K49" s="305"/>
      <c r="L49" s="305"/>
      <c r="M49" s="316"/>
      <c r="U49" s="99"/>
    </row>
    <row r="50" spans="1:23" ht="15.75" x14ac:dyDescent="0.25">
      <c r="A50" s="344"/>
      <c r="B50" s="311"/>
      <c r="C50" s="325"/>
      <c r="D50" s="320"/>
      <c r="E50" s="305"/>
      <c r="F50" s="316"/>
      <c r="G50" s="319"/>
      <c r="H50" s="305"/>
      <c r="I50" s="316"/>
      <c r="J50" s="317"/>
      <c r="K50" s="305"/>
      <c r="L50" s="361"/>
      <c r="M50" s="351"/>
      <c r="U50" s="99"/>
    </row>
    <row r="51" spans="1:23" s="1" customFormat="1" ht="15.75" x14ac:dyDescent="0.25">
      <c r="A51" s="344"/>
      <c r="B51" s="311"/>
      <c r="C51" s="351"/>
      <c r="D51" s="359"/>
      <c r="E51" s="361"/>
      <c r="F51" s="351"/>
      <c r="G51" s="367"/>
      <c r="H51" s="361"/>
      <c r="I51" s="351"/>
      <c r="J51" s="367"/>
      <c r="K51" s="361"/>
      <c r="L51" s="361"/>
      <c r="M51" s="351"/>
      <c r="R51" s="94"/>
      <c r="S51" s="97"/>
      <c r="T51" s="98"/>
      <c r="U51" s="99"/>
      <c r="V51" s="96"/>
      <c r="W51" s="94"/>
    </row>
    <row r="52" spans="1:23" s="1" customFormat="1" ht="15.75" x14ac:dyDescent="0.2">
      <c r="A52" s="344"/>
      <c r="B52" s="311"/>
      <c r="C52" s="325"/>
      <c r="D52" s="320"/>
      <c r="E52" s="305"/>
      <c r="F52" s="316"/>
      <c r="G52" s="319"/>
      <c r="H52" s="305"/>
      <c r="I52" s="316"/>
      <c r="J52" s="319"/>
      <c r="K52" s="305"/>
      <c r="L52" s="305"/>
      <c r="M52" s="316"/>
      <c r="R52" s="94"/>
      <c r="S52" s="97"/>
      <c r="T52" s="98"/>
      <c r="U52" s="99"/>
      <c r="V52" s="96"/>
      <c r="W52" s="94"/>
    </row>
    <row r="53" spans="1:23" s="1" customFormat="1" ht="23.25" x14ac:dyDescent="0.35">
      <c r="A53" s="347"/>
      <c r="B53" s="352"/>
      <c r="C53" s="347"/>
      <c r="D53" s="357"/>
      <c r="E53" s="350"/>
      <c r="F53" s="349"/>
      <c r="G53" s="365"/>
      <c r="H53" s="350"/>
      <c r="I53" s="363"/>
      <c r="J53" s="365"/>
      <c r="K53" s="350"/>
      <c r="L53" s="350"/>
      <c r="M53" s="349"/>
      <c r="R53" s="94"/>
      <c r="S53" s="97"/>
      <c r="T53" s="98"/>
      <c r="U53" s="99"/>
      <c r="V53" s="96"/>
      <c r="W53" s="94"/>
    </row>
    <row r="54" spans="1:23" s="1" customFormat="1" ht="15.75" x14ac:dyDescent="0.2">
      <c r="A54" s="310"/>
      <c r="B54" s="311"/>
      <c r="C54" s="325"/>
      <c r="D54" s="356"/>
      <c r="E54" s="305"/>
      <c r="F54" s="316"/>
      <c r="G54" s="317"/>
      <c r="H54" s="305"/>
      <c r="I54" s="316"/>
      <c r="J54" s="317"/>
      <c r="K54" s="305"/>
      <c r="L54" s="305"/>
      <c r="M54" s="316"/>
      <c r="R54" s="94"/>
      <c r="S54" s="97"/>
      <c r="T54" s="98"/>
      <c r="U54" s="99"/>
      <c r="V54" s="96"/>
      <c r="W54" s="94"/>
    </row>
    <row r="55" spans="1:23" s="1" customFormat="1" ht="15.75" x14ac:dyDescent="0.2">
      <c r="A55" s="310"/>
      <c r="B55" s="311"/>
      <c r="C55" s="325"/>
      <c r="D55" s="356"/>
      <c r="E55" s="305"/>
      <c r="F55" s="318"/>
      <c r="G55" s="319"/>
      <c r="H55" s="305"/>
      <c r="I55" s="316"/>
      <c r="J55" s="319"/>
      <c r="K55" s="305"/>
      <c r="L55" s="305"/>
      <c r="M55" s="316"/>
      <c r="R55" s="94"/>
      <c r="S55" s="97"/>
      <c r="T55" s="98"/>
      <c r="U55" s="99"/>
      <c r="V55" s="96"/>
      <c r="W55" s="94"/>
    </row>
    <row r="56" spans="1:23" s="1" customFormat="1" ht="15.75" x14ac:dyDescent="0.2">
      <c r="A56" s="310"/>
      <c r="B56" s="311"/>
      <c r="C56" s="325"/>
      <c r="D56" s="358"/>
      <c r="E56" s="305"/>
      <c r="F56" s="316"/>
      <c r="G56" s="317"/>
      <c r="H56" s="305"/>
      <c r="I56" s="316"/>
      <c r="J56" s="319"/>
      <c r="K56" s="305"/>
      <c r="L56" s="305"/>
      <c r="M56" s="316"/>
      <c r="R56" s="94"/>
      <c r="S56" s="97"/>
      <c r="T56" s="98"/>
      <c r="U56" s="99"/>
      <c r="V56" s="96"/>
      <c r="W56" s="94"/>
    </row>
    <row r="57" spans="1:23" x14ac:dyDescent="0.2">
      <c r="A57" s="45" t="s">
        <v>637</v>
      </c>
      <c r="B57" s="46"/>
      <c r="C57" s="47"/>
      <c r="D57" s="48"/>
      <c r="E57" s="49"/>
      <c r="F57" s="49"/>
      <c r="G57" s="48"/>
      <c r="H57" s="49"/>
      <c r="I57" s="47"/>
      <c r="J57" s="48"/>
      <c r="K57" s="50"/>
      <c r="L57" s="50"/>
      <c r="M57" s="51"/>
      <c r="U57" s="99"/>
    </row>
    <row r="58" spans="1:23" s="1" customFormat="1" ht="15.75" x14ac:dyDescent="0.2">
      <c r="A58" s="310"/>
      <c r="B58" s="311"/>
      <c r="C58" s="325"/>
      <c r="D58" s="356"/>
      <c r="E58" s="305"/>
      <c r="F58" s="318"/>
      <c r="G58" s="317"/>
      <c r="H58" s="305"/>
      <c r="I58" s="316"/>
      <c r="J58" s="317"/>
      <c r="K58" s="305"/>
      <c r="L58" s="305"/>
      <c r="M58" s="316"/>
      <c r="R58" s="94"/>
      <c r="S58" s="97"/>
      <c r="T58" s="98"/>
      <c r="U58" s="99"/>
      <c r="V58" s="96"/>
      <c r="W58" s="94"/>
    </row>
    <row r="59" spans="1:23" s="1" customFormat="1" ht="15.75" x14ac:dyDescent="0.2">
      <c r="A59" s="310"/>
      <c r="B59" s="311"/>
      <c r="C59" s="325"/>
      <c r="D59" s="356"/>
      <c r="E59" s="305"/>
      <c r="F59" s="316"/>
      <c r="G59" s="319"/>
      <c r="H59" s="305"/>
      <c r="I59" s="316"/>
      <c r="J59" s="319"/>
      <c r="K59" s="305"/>
      <c r="L59" s="305"/>
      <c r="M59" s="316"/>
      <c r="R59" s="94"/>
      <c r="S59" s="97"/>
      <c r="T59" s="98"/>
      <c r="U59" s="99"/>
      <c r="V59" s="96"/>
      <c r="W59" s="94"/>
    </row>
    <row r="60" spans="1:23" s="1" customFormat="1" ht="15.75" x14ac:dyDescent="0.2">
      <c r="A60" s="310"/>
      <c r="B60" s="311"/>
      <c r="C60" s="325"/>
      <c r="D60" s="356"/>
      <c r="E60" s="305"/>
      <c r="F60" s="316"/>
      <c r="G60" s="319"/>
      <c r="H60" s="305"/>
      <c r="I60" s="316"/>
      <c r="J60" s="319"/>
      <c r="K60" s="305"/>
      <c r="L60" s="305"/>
      <c r="M60" s="316"/>
      <c r="R60" s="94"/>
      <c r="S60" s="97"/>
      <c r="T60" s="98"/>
      <c r="U60" s="99"/>
      <c r="V60" s="96"/>
      <c r="W60" s="94"/>
    </row>
    <row r="61" spans="1:23" s="1" customFormat="1" ht="23.25" x14ac:dyDescent="0.35">
      <c r="A61" s="353"/>
      <c r="B61" s="354"/>
      <c r="C61" s="347"/>
      <c r="D61" s="357"/>
      <c r="E61" s="350"/>
      <c r="F61" s="363"/>
      <c r="G61" s="366"/>
      <c r="H61" s="350"/>
      <c r="I61" s="349"/>
      <c r="J61" s="366"/>
      <c r="K61" s="350"/>
      <c r="L61" s="350"/>
      <c r="M61" s="368"/>
      <c r="R61" s="94"/>
      <c r="S61" s="97"/>
      <c r="T61" s="98"/>
      <c r="U61" s="99"/>
      <c r="V61" s="97"/>
      <c r="W61" s="94"/>
    </row>
    <row r="62" spans="1:23" ht="15.75" x14ac:dyDescent="0.2">
      <c r="A62" s="310"/>
      <c r="B62" s="311"/>
      <c r="C62" s="325"/>
      <c r="D62" s="356"/>
      <c r="E62" s="305"/>
      <c r="F62" s="316"/>
      <c r="G62" s="317"/>
      <c r="H62" s="305"/>
      <c r="I62" s="316"/>
      <c r="J62" s="317"/>
      <c r="K62" s="305"/>
      <c r="L62" s="305"/>
      <c r="M62" s="316"/>
      <c r="U62" s="99"/>
    </row>
    <row r="63" spans="1:23" ht="15.75" x14ac:dyDescent="0.2">
      <c r="A63" s="310"/>
      <c r="B63" s="311"/>
      <c r="C63" s="325"/>
      <c r="D63" s="356"/>
      <c r="E63" s="305"/>
      <c r="F63" s="316"/>
      <c r="G63" s="317"/>
      <c r="H63" s="305"/>
      <c r="I63" s="316"/>
      <c r="J63" s="317"/>
      <c r="K63" s="305"/>
      <c r="L63" s="305"/>
      <c r="M63" s="316"/>
      <c r="U63" s="99"/>
    </row>
    <row r="64" spans="1:23" ht="15.75" x14ac:dyDescent="0.2">
      <c r="A64" s="310"/>
      <c r="B64" s="311"/>
      <c r="C64" s="325"/>
      <c r="D64" s="356"/>
      <c r="E64" s="305"/>
      <c r="F64" s="318"/>
      <c r="G64" s="319"/>
      <c r="H64" s="305"/>
      <c r="I64" s="316"/>
      <c r="J64" s="319"/>
      <c r="K64" s="305"/>
      <c r="L64" s="305"/>
      <c r="M64" s="316"/>
      <c r="U64" s="99"/>
    </row>
    <row r="65" spans="1:21" ht="23.25" x14ac:dyDescent="0.35">
      <c r="A65" s="347"/>
      <c r="B65" s="352"/>
      <c r="C65" s="347"/>
      <c r="D65" s="357"/>
      <c r="E65" s="350"/>
      <c r="F65" s="349"/>
      <c r="G65" s="365"/>
      <c r="H65" s="350"/>
      <c r="I65" s="349"/>
      <c r="J65" s="365"/>
      <c r="K65" s="350"/>
      <c r="L65" s="350"/>
      <c r="M65" s="349"/>
      <c r="U65" s="99"/>
    </row>
    <row r="66" spans="1:21" x14ac:dyDescent="0.2">
      <c r="A66" s="622"/>
      <c r="B66" s="624"/>
      <c r="C66" s="626"/>
      <c r="D66" s="628"/>
      <c r="E66" s="630"/>
      <c r="F66" s="631"/>
      <c r="G66" s="635"/>
      <c r="H66" s="630"/>
      <c r="I66" s="631"/>
      <c r="J66" s="635"/>
      <c r="K66" s="630"/>
      <c r="L66" s="630"/>
      <c r="M66" s="631"/>
      <c r="U66" s="99"/>
    </row>
    <row r="67" spans="1:21" x14ac:dyDescent="0.2">
      <c r="A67" s="623"/>
      <c r="B67" s="625"/>
      <c r="C67" s="627"/>
      <c r="D67" s="629"/>
      <c r="E67" s="630"/>
      <c r="F67" s="632"/>
      <c r="G67" s="636"/>
      <c r="H67" s="630"/>
      <c r="I67" s="632"/>
      <c r="J67" s="636"/>
      <c r="K67" s="630"/>
      <c r="L67" s="630"/>
      <c r="M67" s="632"/>
      <c r="U67" s="99"/>
    </row>
    <row r="68" spans="1:21" ht="15.75" x14ac:dyDescent="0.2">
      <c r="A68" s="310"/>
      <c r="B68" s="311"/>
      <c r="C68" s="325"/>
      <c r="D68" s="356"/>
      <c r="E68" s="305"/>
      <c r="F68" s="316"/>
      <c r="G68" s="317"/>
      <c r="H68" s="305"/>
      <c r="I68" s="316"/>
      <c r="J68" s="317"/>
      <c r="K68" s="305"/>
      <c r="L68" s="305"/>
      <c r="M68" s="316"/>
      <c r="U68" s="99"/>
    </row>
    <row r="69" spans="1:21" ht="15.75" x14ac:dyDescent="0.2">
      <c r="A69" s="325"/>
      <c r="B69" s="311"/>
      <c r="C69" s="325"/>
      <c r="D69" s="356"/>
      <c r="E69" s="305"/>
      <c r="F69" s="316"/>
      <c r="G69" s="319"/>
      <c r="H69" s="305"/>
      <c r="I69" s="318"/>
      <c r="J69" s="319"/>
      <c r="K69" s="305"/>
      <c r="L69" s="305"/>
      <c r="M69" s="316"/>
      <c r="U69" s="99"/>
    </row>
    <row r="70" spans="1:21" ht="23.25" x14ac:dyDescent="0.35">
      <c r="A70" s="194"/>
      <c r="B70" s="346"/>
      <c r="C70" s="194"/>
      <c r="D70" s="195"/>
      <c r="E70" s="360"/>
      <c r="F70" s="198"/>
      <c r="G70" s="364"/>
      <c r="H70" s="360"/>
      <c r="I70" s="198"/>
      <c r="J70" s="364"/>
      <c r="K70" s="362"/>
      <c r="L70" s="362"/>
      <c r="M70" s="198"/>
      <c r="U70" s="99"/>
    </row>
    <row r="71" spans="1:21" ht="23.25" x14ac:dyDescent="0.35">
      <c r="A71" s="194"/>
      <c r="B71" s="201"/>
      <c r="C71" s="194"/>
      <c r="D71" s="195"/>
      <c r="E71" s="196"/>
      <c r="F71" s="196"/>
      <c r="G71" s="197"/>
      <c r="H71" s="196"/>
      <c r="I71" s="198"/>
      <c r="J71" s="197"/>
      <c r="K71" s="199"/>
      <c r="L71" s="199"/>
      <c r="M71" s="200"/>
      <c r="U71" s="99"/>
    </row>
    <row r="72" spans="1:21" x14ac:dyDescent="0.2">
      <c r="A72" s="345"/>
      <c r="M72" s="370"/>
    </row>
  </sheetData>
  <sheetProtection selectLockedCells="1"/>
  <mergeCells count="23">
    <mergeCell ref="A1:M1"/>
    <mergeCell ref="A20:A21"/>
    <mergeCell ref="B20:C20"/>
    <mergeCell ref="A5:M17"/>
    <mergeCell ref="J20:L20"/>
    <mergeCell ref="B3:G3"/>
    <mergeCell ref="H3:I3"/>
    <mergeCell ref="J3:P3"/>
    <mergeCell ref="K66:K67"/>
    <mergeCell ref="L66:L67"/>
    <mergeCell ref="M66:M67"/>
    <mergeCell ref="G20:I20"/>
    <mergeCell ref="D20:F20"/>
    <mergeCell ref="F66:F67"/>
    <mergeCell ref="G66:G67"/>
    <mergeCell ref="H66:H67"/>
    <mergeCell ref="I66:I67"/>
    <mergeCell ref="J66:J67"/>
    <mergeCell ref="A66:A67"/>
    <mergeCell ref="B66:B67"/>
    <mergeCell ref="C66:C67"/>
    <mergeCell ref="D66:D67"/>
    <mergeCell ref="E66:E67"/>
  </mergeCells>
  <phoneticPr fontId="0" type="noConversion"/>
  <pageMargins left="0.37" right="0.35" top="0.5" bottom="0.75" header="0.5" footer="0.5"/>
  <pageSetup scale="70" orientation="landscape" r:id="rId1"/>
  <headerFooter alignWithMargins="0">
    <oddFooter>&amp;L&amp;8AEE&amp;CLast modified on &amp;D, &amp;T&amp;RPage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K179"/>
  <sheetViews>
    <sheetView showGridLines="0" zoomScale="60" zoomScaleNormal="60" zoomScalePageLayoutView="125" workbookViewId="0">
      <pane ySplit="20" topLeftCell="A21" activePane="bottomLeft" state="frozen"/>
      <selection activeCell="D46" sqref="D46"/>
      <selection pane="bottomLeft" activeCell="AB35" sqref="AB35"/>
    </sheetView>
  </sheetViews>
  <sheetFormatPr defaultColWidth="8.7109375" defaultRowHeight="12.75" x14ac:dyDescent="0.2"/>
  <cols>
    <col min="1" max="1" width="40.5703125" customWidth="1"/>
    <col min="2" max="2" width="24.28515625" customWidth="1"/>
    <col min="3" max="3" width="20.5703125" customWidth="1"/>
    <col min="4" max="4" width="12.7109375" style="65" customWidth="1"/>
    <col min="5" max="8" width="12.7109375" style="55" customWidth="1"/>
    <col min="9" max="9" width="12.7109375" style="56" customWidth="1"/>
  </cols>
  <sheetData>
    <row r="1" spans="1:11" ht="31.5" thickTop="1" thickBot="1" x14ac:dyDescent="0.45">
      <c r="A1" s="597" t="s">
        <v>1369</v>
      </c>
      <c r="B1" s="598"/>
      <c r="C1" s="598"/>
      <c r="D1" s="598"/>
      <c r="E1" s="598"/>
      <c r="F1" s="598"/>
      <c r="G1" s="598"/>
      <c r="H1" s="598"/>
      <c r="I1" s="599"/>
      <c r="J1" s="18"/>
      <c r="K1" s="18"/>
    </row>
    <row r="2" spans="1:11" ht="13.5" thickTop="1" x14ac:dyDescent="0.2">
      <c r="A2" s="52"/>
      <c r="B2" s="52"/>
      <c r="D2" s="53"/>
      <c r="E2" s="54"/>
    </row>
    <row r="3" spans="1:11" s="1" customFormat="1" ht="13.5" customHeight="1" x14ac:dyDescent="0.2">
      <c r="A3" s="13" t="s">
        <v>267</v>
      </c>
      <c r="B3" s="576" t="str">
        <f>'Table 1 Enrollment'!B15</f>
        <v>Select District</v>
      </c>
      <c r="C3" s="577"/>
      <c r="D3" s="577"/>
      <c r="E3" s="577"/>
      <c r="F3" s="577"/>
      <c r="G3" s="578"/>
      <c r="H3" s="601"/>
      <c r="I3" s="601"/>
      <c r="J3" s="600"/>
      <c r="K3" s="600"/>
    </row>
    <row r="4" spans="1:11" x14ac:dyDescent="0.2">
      <c r="A4" s="57"/>
      <c r="B4" s="57"/>
      <c r="C4" s="44"/>
      <c r="D4" s="58"/>
      <c r="E4" s="59"/>
      <c r="F4" s="60"/>
      <c r="G4" s="61"/>
      <c r="H4" s="59"/>
      <c r="I4" s="62"/>
    </row>
    <row r="5" spans="1:11" x14ac:dyDescent="0.2">
      <c r="A5" s="57"/>
      <c r="B5" s="57"/>
      <c r="C5" s="44"/>
      <c r="D5" s="58"/>
      <c r="E5" s="59"/>
      <c r="F5" s="60"/>
      <c r="G5" s="61"/>
      <c r="H5" s="59"/>
      <c r="I5" s="62"/>
    </row>
    <row r="6" spans="1:11" x14ac:dyDescent="0.2">
      <c r="A6" s="57"/>
      <c r="B6" s="57"/>
      <c r="C6" s="44"/>
      <c r="D6" s="58"/>
      <c r="E6" s="59"/>
      <c r="F6" s="60"/>
      <c r="G6" s="61"/>
      <c r="H6" s="59"/>
      <c r="I6" s="62"/>
    </row>
    <row r="7" spans="1:11" x14ac:dyDescent="0.2">
      <c r="A7" s="57"/>
      <c r="B7" s="57"/>
      <c r="C7" s="44"/>
      <c r="D7" s="58"/>
      <c r="E7" s="59"/>
      <c r="F7" s="60"/>
      <c r="G7" s="61"/>
      <c r="H7" s="59"/>
      <c r="I7" s="62"/>
    </row>
    <row r="8" spans="1:11" x14ac:dyDescent="0.2">
      <c r="A8" s="57"/>
      <c r="B8" s="57"/>
      <c r="C8" s="44"/>
      <c r="D8" s="58"/>
      <c r="E8" s="59"/>
      <c r="F8" s="60"/>
      <c r="G8" s="61"/>
      <c r="H8" s="59"/>
      <c r="I8" s="62"/>
    </row>
    <row r="9" spans="1:11" x14ac:dyDescent="0.2">
      <c r="A9" s="57"/>
      <c r="B9" s="57"/>
      <c r="C9" s="44"/>
      <c r="D9" s="58"/>
      <c r="E9" s="59"/>
      <c r="F9" s="60"/>
      <c r="G9" s="61"/>
      <c r="H9" s="59"/>
      <c r="I9" s="62"/>
    </row>
    <row r="10" spans="1:11" x14ac:dyDescent="0.2">
      <c r="A10" s="57"/>
      <c r="B10" s="57"/>
      <c r="C10" s="44"/>
      <c r="D10" s="58"/>
      <c r="E10" s="59"/>
      <c r="F10" s="60"/>
      <c r="G10" s="61"/>
      <c r="H10" s="59"/>
      <c r="I10" s="62"/>
    </row>
    <row r="11" spans="1:11" x14ac:dyDescent="0.2">
      <c r="A11" s="57"/>
      <c r="B11" s="57"/>
      <c r="C11" s="44"/>
      <c r="D11" s="58"/>
      <c r="E11" s="59"/>
      <c r="F11" s="60"/>
      <c r="G11" s="61"/>
      <c r="H11" s="59"/>
      <c r="I11" s="62"/>
    </row>
    <row r="12" spans="1:11" x14ac:dyDescent="0.2">
      <c r="A12" s="57"/>
      <c r="B12" s="57"/>
      <c r="C12" s="44"/>
      <c r="D12" s="58"/>
      <c r="E12" s="59"/>
      <c r="F12" s="60"/>
      <c r="G12" s="61"/>
      <c r="H12" s="59"/>
      <c r="I12" s="62"/>
    </row>
    <row r="13" spans="1:11" x14ac:dyDescent="0.2">
      <c r="A13" s="57"/>
      <c r="B13" s="57"/>
      <c r="C13" s="44"/>
      <c r="D13" s="58"/>
      <c r="E13" s="59"/>
      <c r="F13" s="60"/>
      <c r="G13" s="61"/>
      <c r="H13" s="59"/>
      <c r="I13" s="62"/>
    </row>
    <row r="14" spans="1:11" ht="20.25" customHeight="1" x14ac:dyDescent="0.2"/>
    <row r="15" spans="1:11" ht="6.75" customHeight="1" x14ac:dyDescent="0.2"/>
    <row r="16" spans="1:11" ht="6.75" hidden="1" customHeight="1" x14ac:dyDescent="0.2">
      <c r="A16" t="s">
        <v>592</v>
      </c>
    </row>
    <row r="17" spans="1:11" ht="6.75" hidden="1" customHeight="1" x14ac:dyDescent="0.2">
      <c r="A17" t="s">
        <v>593</v>
      </c>
    </row>
    <row r="18" spans="1:11" x14ac:dyDescent="0.2">
      <c r="A18" s="643" t="s">
        <v>1370</v>
      </c>
      <c r="B18" s="644"/>
      <c r="C18" s="645"/>
      <c r="D18" s="646"/>
      <c r="E18" s="37"/>
    </row>
    <row r="19" spans="1:11" ht="3.75" customHeight="1" x14ac:dyDescent="0.2">
      <c r="A19" s="285"/>
      <c r="B19" s="285"/>
      <c r="C19" s="286"/>
      <c r="D19" s="286"/>
      <c r="E19"/>
    </row>
    <row r="20" spans="1:11" s="24" customFormat="1" ht="25.5" customHeight="1" x14ac:dyDescent="0.2">
      <c r="A20" s="284" t="s">
        <v>75</v>
      </c>
      <c r="B20" s="169" t="s">
        <v>208</v>
      </c>
      <c r="C20" s="168" t="s">
        <v>76</v>
      </c>
      <c r="D20" s="170" t="s">
        <v>77</v>
      </c>
      <c r="E20" s="171" t="s">
        <v>84</v>
      </c>
      <c r="F20" s="172" t="s">
        <v>1356</v>
      </c>
      <c r="G20" s="172" t="s">
        <v>1357</v>
      </c>
      <c r="H20" s="172" t="s">
        <v>1371</v>
      </c>
      <c r="I20" s="172" t="s">
        <v>1372</v>
      </c>
    </row>
    <row r="21" spans="1:11" s="30" customFormat="1" x14ac:dyDescent="0.2">
      <c r="A21" s="189" t="s">
        <v>78</v>
      </c>
      <c r="B21" s="189"/>
      <c r="C21" s="189" t="s">
        <v>79</v>
      </c>
      <c r="D21" s="190">
        <v>1</v>
      </c>
      <c r="E21" s="191" t="s">
        <v>80</v>
      </c>
      <c r="F21" s="192">
        <v>50000</v>
      </c>
      <c r="G21" s="192">
        <v>9000</v>
      </c>
      <c r="H21" s="192">
        <f>F21*1.16</f>
        <v>57999.999999999993</v>
      </c>
      <c r="I21" s="192">
        <v>9000</v>
      </c>
    </row>
    <row r="22" spans="1:11" s="30" customFormat="1" x14ac:dyDescent="0.2">
      <c r="A22" s="189" t="s">
        <v>81</v>
      </c>
      <c r="B22" s="189"/>
      <c r="C22" s="189" t="s">
        <v>82</v>
      </c>
      <c r="D22" s="190">
        <v>1</v>
      </c>
      <c r="E22" s="191" t="s">
        <v>83</v>
      </c>
      <c r="F22" s="192">
        <v>45000</v>
      </c>
      <c r="G22" s="192">
        <v>6250</v>
      </c>
      <c r="H22" s="192">
        <f>F22*1.16</f>
        <v>52200</v>
      </c>
      <c r="I22" s="192">
        <v>6406</v>
      </c>
    </row>
    <row r="23" spans="1:11" s="30" customFormat="1" x14ac:dyDescent="0.2">
      <c r="A23" s="647" t="s">
        <v>199</v>
      </c>
      <c r="B23" s="648"/>
      <c r="C23" s="648"/>
      <c r="D23" s="648"/>
      <c r="E23" s="648"/>
      <c r="F23" s="648"/>
      <c r="G23" s="648"/>
      <c r="H23" s="648"/>
      <c r="I23" s="649"/>
    </row>
    <row r="24" spans="1:11" hidden="1" x14ac:dyDescent="0.2">
      <c r="A24" s="37"/>
      <c r="B24" s="37"/>
      <c r="C24" s="37"/>
      <c r="D24" s="63"/>
      <c r="E24" s="100"/>
      <c r="F24" s="104"/>
      <c r="G24" s="193"/>
      <c r="H24" s="163"/>
      <c r="I24" s="193"/>
      <c r="J24" s="1"/>
      <c r="K24" s="1"/>
    </row>
    <row r="25" spans="1:11" x14ac:dyDescent="0.2">
      <c r="A25" s="37"/>
      <c r="B25" s="37"/>
      <c r="C25" s="37"/>
      <c r="D25" s="63"/>
      <c r="E25" s="100"/>
      <c r="F25" s="105"/>
      <c r="G25" s="193"/>
      <c r="H25" s="163"/>
      <c r="I25" s="193"/>
      <c r="J25" s="1"/>
      <c r="K25" s="1"/>
    </row>
    <row r="26" spans="1:11" x14ac:dyDescent="0.2">
      <c r="A26" s="37"/>
      <c r="B26" s="37"/>
      <c r="C26" s="37"/>
      <c r="D26" s="63"/>
      <c r="E26" s="100"/>
      <c r="F26" s="105"/>
      <c r="G26" s="193"/>
      <c r="H26" s="163"/>
      <c r="I26" s="193"/>
      <c r="J26" s="1"/>
      <c r="K26" s="1"/>
    </row>
    <row r="27" spans="1:11" x14ac:dyDescent="0.2">
      <c r="A27" s="37"/>
      <c r="B27" s="37"/>
      <c r="C27" s="37"/>
      <c r="D27" s="63"/>
      <c r="E27" s="100"/>
      <c r="F27" s="105"/>
      <c r="G27" s="193"/>
      <c r="H27" s="163"/>
      <c r="I27" s="193"/>
      <c r="J27" s="1"/>
      <c r="K27" s="1"/>
    </row>
    <row r="28" spans="1:11" x14ac:dyDescent="0.2">
      <c r="A28" s="37"/>
      <c r="B28" s="37"/>
      <c r="C28" s="37"/>
      <c r="D28" s="63"/>
      <c r="E28" s="100"/>
      <c r="F28" s="105"/>
      <c r="G28" s="193"/>
      <c r="H28" s="163"/>
      <c r="I28" s="193"/>
      <c r="J28" s="1"/>
      <c r="K28" s="1"/>
    </row>
    <row r="29" spans="1:11" x14ac:dyDescent="0.2">
      <c r="A29" s="37"/>
      <c r="B29" s="37"/>
      <c r="C29" s="37"/>
      <c r="D29" s="63"/>
      <c r="E29" s="100"/>
      <c r="F29" s="105"/>
      <c r="G29" s="193"/>
      <c r="H29" s="163"/>
      <c r="I29" s="193"/>
      <c r="J29" s="1"/>
      <c r="K29" s="1"/>
    </row>
    <row r="30" spans="1:11" x14ac:dyDescent="0.2">
      <c r="A30" s="37"/>
      <c r="B30" s="37"/>
      <c r="C30" s="37"/>
      <c r="D30" s="63"/>
      <c r="E30" s="100"/>
      <c r="F30" s="105"/>
      <c r="G30" s="193"/>
      <c r="H30" s="163"/>
      <c r="I30" s="193"/>
      <c r="J30" s="1"/>
      <c r="K30" s="1"/>
    </row>
    <row r="31" spans="1:11" x14ac:dyDescent="0.2">
      <c r="A31" s="37"/>
      <c r="B31" s="37"/>
      <c r="C31" s="37"/>
      <c r="D31" s="63"/>
      <c r="E31" s="100"/>
      <c r="F31" s="105"/>
      <c r="G31" s="193"/>
      <c r="H31" s="163"/>
      <c r="I31" s="193"/>
      <c r="J31" s="1"/>
      <c r="K31" s="1"/>
    </row>
    <row r="32" spans="1:11" x14ac:dyDescent="0.2">
      <c r="A32" s="37"/>
      <c r="B32" s="37"/>
      <c r="C32" s="37"/>
      <c r="D32" s="63"/>
      <c r="E32" s="100"/>
      <c r="F32" s="105"/>
      <c r="G32" s="193"/>
      <c r="H32" s="163"/>
      <c r="I32" s="193"/>
      <c r="J32" s="1"/>
      <c r="K32" s="1"/>
    </row>
    <row r="33" spans="1:11" x14ac:dyDescent="0.2">
      <c r="A33" s="37"/>
      <c r="B33" s="37"/>
      <c r="C33" s="37"/>
      <c r="D33" s="63"/>
      <c r="E33" s="100"/>
      <c r="F33" s="105"/>
      <c r="G33" s="193"/>
      <c r="H33" s="163"/>
      <c r="I33" s="193"/>
      <c r="J33" s="1"/>
      <c r="K33" s="1"/>
    </row>
    <row r="34" spans="1:11" x14ac:dyDescent="0.2">
      <c r="A34" s="37"/>
      <c r="B34" s="37"/>
      <c r="C34" s="37"/>
      <c r="D34" s="63"/>
      <c r="E34" s="100"/>
      <c r="F34" s="105"/>
      <c r="G34" s="193"/>
      <c r="H34" s="163"/>
      <c r="I34" s="193"/>
      <c r="J34" s="1"/>
      <c r="K34" s="1"/>
    </row>
    <row r="35" spans="1:11" x14ac:dyDescent="0.2">
      <c r="A35" s="37"/>
      <c r="B35" s="37"/>
      <c r="C35" s="37"/>
      <c r="D35" s="63"/>
      <c r="E35" s="100"/>
      <c r="F35" s="105"/>
      <c r="G35" s="193"/>
      <c r="H35" s="163"/>
      <c r="I35" s="193"/>
      <c r="J35" s="1"/>
      <c r="K35" s="1"/>
    </row>
    <row r="36" spans="1:11" x14ac:dyDescent="0.2">
      <c r="A36" s="37"/>
      <c r="B36" s="37"/>
      <c r="C36" s="37"/>
      <c r="D36" s="63"/>
      <c r="E36" s="100"/>
      <c r="F36" s="105"/>
      <c r="G36" s="193"/>
      <c r="H36" s="163"/>
      <c r="I36" s="193"/>
      <c r="J36" s="1"/>
      <c r="K36" s="1"/>
    </row>
    <row r="37" spans="1:11" x14ac:dyDescent="0.2">
      <c r="A37" s="37"/>
      <c r="B37" s="37"/>
      <c r="C37" s="37"/>
      <c r="D37" s="63"/>
      <c r="E37" s="100"/>
      <c r="F37" s="105"/>
      <c r="G37" s="193"/>
      <c r="H37" s="163"/>
      <c r="I37" s="193"/>
      <c r="J37" s="1"/>
      <c r="K37" s="1"/>
    </row>
    <row r="38" spans="1:11" x14ac:dyDescent="0.2">
      <c r="A38" s="37"/>
      <c r="B38" s="1"/>
      <c r="C38" s="37"/>
      <c r="D38" s="63"/>
      <c r="E38" s="100"/>
      <c r="F38" s="105"/>
      <c r="G38" s="193"/>
      <c r="H38" s="163"/>
      <c r="I38" s="193"/>
      <c r="J38" s="1"/>
      <c r="K38" s="1"/>
    </row>
    <row r="39" spans="1:11" x14ac:dyDescent="0.2">
      <c r="A39" s="37"/>
      <c r="B39" s="37"/>
      <c r="C39" s="37"/>
      <c r="D39" s="63"/>
      <c r="E39" s="100"/>
      <c r="F39" s="105"/>
      <c r="G39" s="193"/>
      <c r="H39" s="163"/>
      <c r="I39" s="193"/>
      <c r="J39" s="1"/>
      <c r="K39" s="1"/>
    </row>
    <row r="40" spans="1:11" x14ac:dyDescent="0.2">
      <c r="A40" s="37"/>
      <c r="B40" s="37"/>
      <c r="C40" s="37"/>
      <c r="D40" s="63"/>
      <c r="E40" s="100"/>
      <c r="F40" s="105"/>
      <c r="G40" s="193"/>
      <c r="H40" s="163"/>
      <c r="I40" s="193"/>
      <c r="J40" s="1"/>
      <c r="K40" s="1"/>
    </row>
    <row r="41" spans="1:11" x14ac:dyDescent="0.2">
      <c r="A41" s="37"/>
      <c r="B41" s="37"/>
      <c r="C41" s="37"/>
      <c r="D41" s="63"/>
      <c r="E41" s="100"/>
      <c r="F41" s="105"/>
      <c r="G41" s="193"/>
      <c r="H41" s="163"/>
      <c r="I41" s="193"/>
      <c r="J41" s="1"/>
      <c r="K41" s="1"/>
    </row>
    <row r="42" spans="1:11" x14ac:dyDescent="0.2">
      <c r="A42" s="37"/>
      <c r="B42" s="37"/>
      <c r="C42" s="37"/>
      <c r="D42" s="63"/>
      <c r="E42" s="100"/>
      <c r="F42" s="105"/>
      <c r="G42" s="193"/>
      <c r="H42" s="163"/>
      <c r="I42" s="193"/>
      <c r="J42" s="1"/>
      <c r="K42" s="1"/>
    </row>
    <row r="43" spans="1:11" x14ac:dyDescent="0.2">
      <c r="A43" s="37"/>
      <c r="B43" s="37"/>
      <c r="C43" s="37"/>
      <c r="D43" s="63"/>
      <c r="E43" s="100"/>
      <c r="F43" s="105"/>
      <c r="G43" s="193"/>
      <c r="H43" s="163"/>
      <c r="I43" s="193"/>
      <c r="J43" s="1"/>
      <c r="K43" s="1"/>
    </row>
    <row r="44" spans="1:11" x14ac:dyDescent="0.2">
      <c r="A44" s="37"/>
      <c r="B44" s="37"/>
      <c r="C44" s="37"/>
      <c r="D44" s="63"/>
      <c r="E44" s="100"/>
      <c r="F44" s="105"/>
      <c r="G44" s="193"/>
      <c r="H44" s="163"/>
      <c r="I44" s="193"/>
      <c r="J44" s="1"/>
      <c r="K44" s="1"/>
    </row>
    <row r="45" spans="1:11" x14ac:dyDescent="0.2">
      <c r="A45" s="37"/>
      <c r="B45" s="37"/>
      <c r="C45" s="37"/>
      <c r="D45" s="63"/>
      <c r="E45" s="100"/>
      <c r="F45" s="105"/>
      <c r="G45" s="193"/>
      <c r="H45" s="163"/>
      <c r="I45" s="193"/>
      <c r="J45" s="1"/>
      <c r="K45" s="1"/>
    </row>
    <row r="46" spans="1:11" x14ac:dyDescent="0.2">
      <c r="A46" s="37"/>
      <c r="B46" s="37"/>
      <c r="C46" s="37"/>
      <c r="D46" s="63"/>
      <c r="E46" s="100"/>
      <c r="F46" s="105"/>
      <c r="G46" s="193"/>
      <c r="H46" s="163"/>
      <c r="I46" s="193"/>
      <c r="J46" s="1"/>
      <c r="K46" s="1"/>
    </row>
    <row r="47" spans="1:11" x14ac:dyDescent="0.2">
      <c r="A47" s="37"/>
      <c r="B47" s="37"/>
      <c r="C47" s="37"/>
      <c r="D47" s="63"/>
      <c r="E47" s="100"/>
      <c r="F47" s="105"/>
      <c r="G47" s="193"/>
      <c r="H47" s="163"/>
      <c r="I47" s="193"/>
      <c r="J47" s="1"/>
      <c r="K47" s="1"/>
    </row>
    <row r="48" spans="1:11" x14ac:dyDescent="0.2">
      <c r="A48" s="37"/>
      <c r="B48" s="37"/>
      <c r="C48" s="37"/>
      <c r="D48" s="63"/>
      <c r="E48" s="100"/>
      <c r="F48" s="105"/>
      <c r="G48" s="193"/>
      <c r="H48" s="163"/>
      <c r="I48" s="193"/>
      <c r="J48" s="1"/>
      <c r="K48" s="1"/>
    </row>
    <row r="49" spans="1:11" x14ac:dyDescent="0.2">
      <c r="A49" s="37"/>
      <c r="B49" s="37"/>
      <c r="C49" s="37"/>
      <c r="D49" s="63"/>
      <c r="E49" s="100"/>
      <c r="F49" s="105"/>
      <c r="G49" s="193"/>
      <c r="H49" s="163"/>
      <c r="I49" s="193"/>
      <c r="J49" s="1"/>
      <c r="K49" s="1"/>
    </row>
    <row r="50" spans="1:11" x14ac:dyDescent="0.2">
      <c r="A50" s="37"/>
      <c r="B50" s="37"/>
      <c r="C50" s="37"/>
      <c r="D50" s="63"/>
      <c r="E50" s="100"/>
      <c r="F50" s="105"/>
      <c r="G50" s="193"/>
      <c r="H50" s="163"/>
      <c r="I50" s="193"/>
      <c r="J50" s="1"/>
      <c r="K50" s="1"/>
    </row>
    <row r="51" spans="1:11" x14ac:dyDescent="0.2">
      <c r="A51" s="37"/>
      <c r="B51" s="37"/>
      <c r="C51" s="37"/>
      <c r="D51" s="63"/>
      <c r="E51" s="100"/>
      <c r="F51" s="105"/>
      <c r="G51" s="193"/>
      <c r="H51" s="163"/>
      <c r="I51" s="193"/>
      <c r="J51" s="1"/>
      <c r="K51" s="1"/>
    </row>
    <row r="52" spans="1:11" x14ac:dyDescent="0.2">
      <c r="A52" s="37"/>
      <c r="B52" s="37"/>
      <c r="C52" s="37"/>
      <c r="D52" s="63"/>
      <c r="E52" s="100"/>
      <c r="F52" s="105"/>
      <c r="G52" s="193"/>
      <c r="H52" s="163"/>
      <c r="I52" s="193"/>
      <c r="J52" s="1"/>
      <c r="K52" s="1"/>
    </row>
    <row r="53" spans="1:11" x14ac:dyDescent="0.2">
      <c r="A53" s="37"/>
      <c r="B53" s="37"/>
      <c r="C53" s="37"/>
      <c r="D53" s="63"/>
      <c r="E53" s="100"/>
      <c r="F53" s="105"/>
      <c r="G53" s="193"/>
      <c r="H53" s="163"/>
      <c r="I53" s="193"/>
      <c r="J53" s="1"/>
      <c r="K53" s="1"/>
    </row>
    <row r="54" spans="1:11" x14ac:dyDescent="0.2">
      <c r="A54" s="37"/>
      <c r="B54" s="37"/>
      <c r="C54" s="37"/>
      <c r="D54" s="63"/>
      <c r="E54" s="100"/>
      <c r="F54" s="105"/>
      <c r="G54" s="193"/>
      <c r="H54" s="163"/>
      <c r="I54" s="193"/>
      <c r="J54" s="1"/>
      <c r="K54" s="1"/>
    </row>
    <row r="55" spans="1:11" x14ac:dyDescent="0.2">
      <c r="A55" s="37"/>
      <c r="B55" s="37"/>
      <c r="C55" s="37"/>
      <c r="D55" s="63"/>
      <c r="E55" s="100"/>
      <c r="F55" s="105"/>
      <c r="G55" s="193"/>
      <c r="H55" s="163"/>
      <c r="I55" s="193"/>
      <c r="J55" s="1"/>
      <c r="K55" s="1"/>
    </row>
    <row r="56" spans="1:11" x14ac:dyDescent="0.2">
      <c r="A56" s="287" t="s">
        <v>567</v>
      </c>
      <c r="B56" s="288"/>
      <c r="C56" s="288"/>
      <c r="D56" s="289"/>
      <c r="E56" s="290"/>
      <c r="F56" s="291">
        <f>SUM(F24:F55)</f>
        <v>0</v>
      </c>
      <c r="G56" s="292">
        <f>SUM(G24:G55)</f>
        <v>0</v>
      </c>
      <c r="H56" s="293">
        <f>SUM(H24:H55)</f>
        <v>0</v>
      </c>
      <c r="I56" s="292">
        <f>SUM(I24:I55)</f>
        <v>0</v>
      </c>
      <c r="J56" s="1"/>
      <c r="K56" s="1"/>
    </row>
    <row r="57" spans="1:11" x14ac:dyDescent="0.2">
      <c r="A57" s="647" t="s">
        <v>207</v>
      </c>
      <c r="B57" s="648"/>
      <c r="C57" s="648"/>
      <c r="D57" s="648"/>
      <c r="E57" s="648"/>
      <c r="F57" s="648"/>
      <c r="G57" s="648"/>
      <c r="H57" s="648"/>
      <c r="I57" s="649"/>
      <c r="J57" s="1"/>
      <c r="K57" s="1"/>
    </row>
    <row r="58" spans="1:11" hidden="1" x14ac:dyDescent="0.2">
      <c r="A58" s="37"/>
      <c r="B58" s="37"/>
      <c r="C58" s="37"/>
      <c r="D58" s="63"/>
      <c r="E58" s="100"/>
      <c r="F58" s="105"/>
      <c r="G58" s="193"/>
      <c r="H58" s="163"/>
      <c r="I58" s="193"/>
      <c r="J58" s="1"/>
      <c r="K58" s="1"/>
    </row>
    <row r="59" spans="1:11" x14ac:dyDescent="0.2">
      <c r="A59" s="37"/>
      <c r="B59" s="37"/>
      <c r="C59" s="37"/>
      <c r="D59" s="63"/>
      <c r="E59" s="100"/>
      <c r="F59" s="105"/>
      <c r="G59" s="193"/>
      <c r="H59" s="163"/>
      <c r="I59" s="193"/>
      <c r="J59" s="1"/>
      <c r="K59" s="1"/>
    </row>
    <row r="60" spans="1:11" x14ac:dyDescent="0.2">
      <c r="A60" s="37"/>
      <c r="B60" s="37"/>
      <c r="C60" s="37"/>
      <c r="D60" s="63"/>
      <c r="E60" s="100"/>
      <c r="F60" s="105"/>
      <c r="G60" s="193"/>
      <c r="H60" s="163"/>
      <c r="I60" s="193"/>
      <c r="J60" s="1"/>
      <c r="K60" s="1"/>
    </row>
    <row r="61" spans="1:11" x14ac:dyDescent="0.2">
      <c r="A61" s="37"/>
      <c r="B61" s="37"/>
      <c r="C61" s="37"/>
      <c r="D61" s="63"/>
      <c r="E61" s="100"/>
      <c r="F61" s="105"/>
      <c r="G61" s="193"/>
      <c r="H61" s="163"/>
      <c r="I61" s="193"/>
      <c r="J61" s="1"/>
      <c r="K61" s="1"/>
    </row>
    <row r="62" spans="1:11" x14ac:dyDescent="0.2">
      <c r="A62" s="37"/>
      <c r="B62" s="37"/>
      <c r="C62" s="37"/>
      <c r="D62" s="63"/>
      <c r="E62" s="100"/>
      <c r="F62" s="105"/>
      <c r="G62" s="193"/>
      <c r="H62" s="163"/>
      <c r="I62" s="193"/>
      <c r="J62" s="1"/>
      <c r="K62" s="1"/>
    </row>
    <row r="63" spans="1:11" x14ac:dyDescent="0.2">
      <c r="A63" s="37"/>
      <c r="B63" s="37"/>
      <c r="C63" s="37"/>
      <c r="D63" s="63"/>
      <c r="E63" s="100"/>
      <c r="F63" s="105"/>
      <c r="G63" s="193"/>
      <c r="H63" s="163"/>
      <c r="I63" s="193"/>
      <c r="J63" s="1"/>
      <c r="K63" s="1"/>
    </row>
    <row r="64" spans="1:11" x14ac:dyDescent="0.2">
      <c r="A64" s="37"/>
      <c r="B64" s="37"/>
      <c r="C64" s="37"/>
      <c r="D64" s="63"/>
      <c r="E64" s="100"/>
      <c r="F64" s="105"/>
      <c r="G64" s="193"/>
      <c r="H64" s="163"/>
      <c r="I64" s="193"/>
      <c r="J64" s="1"/>
      <c r="K64" s="1"/>
    </row>
    <row r="65" spans="1:11" x14ac:dyDescent="0.2">
      <c r="A65" s="37"/>
      <c r="B65" s="37"/>
      <c r="C65" s="37"/>
      <c r="D65" s="63"/>
      <c r="E65" s="100"/>
      <c r="F65" s="105"/>
      <c r="G65" s="193"/>
      <c r="H65" s="163"/>
      <c r="I65" s="193"/>
      <c r="J65" s="1"/>
      <c r="K65" s="1"/>
    </row>
    <row r="66" spans="1:11" x14ac:dyDescent="0.2">
      <c r="A66" s="37"/>
      <c r="B66" s="37"/>
      <c r="C66" s="37"/>
      <c r="D66" s="63"/>
      <c r="E66" s="100"/>
      <c r="F66" s="105"/>
      <c r="G66" s="193"/>
      <c r="H66" s="163"/>
      <c r="I66" s="193"/>
      <c r="J66" s="1"/>
      <c r="K66" s="1"/>
    </row>
    <row r="67" spans="1:11" x14ac:dyDescent="0.2">
      <c r="A67" s="287" t="s">
        <v>568</v>
      </c>
      <c r="B67" s="294"/>
      <c r="C67" s="294"/>
      <c r="D67" s="295"/>
      <c r="E67" s="290"/>
      <c r="F67" s="291">
        <f>SUM(F58:F66)</f>
        <v>0</v>
      </c>
      <c r="G67" s="292">
        <f>SUM(G58:G66)</f>
        <v>0</v>
      </c>
      <c r="H67" s="293">
        <f>SUM(H58:H66)</f>
        <v>0</v>
      </c>
      <c r="I67" s="292">
        <f>SUM(I58:I66)</f>
        <v>0</v>
      </c>
      <c r="J67" s="1"/>
      <c r="K67" s="1"/>
    </row>
    <row r="68" spans="1:11" x14ac:dyDescent="0.2">
      <c r="A68" s="647" t="s">
        <v>198</v>
      </c>
      <c r="B68" s="648"/>
      <c r="C68" s="648"/>
      <c r="D68" s="648"/>
      <c r="E68" s="648"/>
      <c r="F68" s="648"/>
      <c r="G68" s="648"/>
      <c r="H68" s="648"/>
      <c r="I68" s="649"/>
      <c r="J68" s="1"/>
      <c r="K68" s="1"/>
    </row>
    <row r="69" spans="1:11" hidden="1" x14ac:dyDescent="0.2">
      <c r="A69" s="37"/>
      <c r="B69" s="37"/>
      <c r="C69" s="37"/>
      <c r="D69" s="63"/>
      <c r="E69" s="100"/>
      <c r="F69" s="105"/>
      <c r="G69" s="193"/>
      <c r="H69" s="163"/>
      <c r="I69" s="193"/>
      <c r="J69" s="1"/>
      <c r="K69" s="1"/>
    </row>
    <row r="70" spans="1:11" x14ac:dyDescent="0.2">
      <c r="A70" s="37"/>
      <c r="B70" s="37"/>
      <c r="C70" s="37"/>
      <c r="D70" s="63"/>
      <c r="E70" s="100"/>
      <c r="F70" s="105"/>
      <c r="G70" s="193"/>
      <c r="H70" s="163"/>
      <c r="I70" s="193"/>
      <c r="J70" s="1"/>
      <c r="K70" s="1"/>
    </row>
    <row r="71" spans="1:11" x14ac:dyDescent="0.2">
      <c r="A71" s="37"/>
      <c r="B71" s="37"/>
      <c r="C71" s="37"/>
      <c r="D71" s="63"/>
      <c r="E71" s="100"/>
      <c r="F71" s="105"/>
      <c r="G71" s="193"/>
      <c r="H71" s="163"/>
      <c r="I71" s="193"/>
      <c r="J71" s="1"/>
      <c r="K71" s="1"/>
    </row>
    <row r="72" spans="1:11" x14ac:dyDescent="0.2">
      <c r="A72" s="37"/>
      <c r="B72" s="37"/>
      <c r="C72" s="37"/>
      <c r="D72" s="63"/>
      <c r="E72" s="100"/>
      <c r="F72" s="105"/>
      <c r="G72" s="193"/>
      <c r="H72" s="163"/>
      <c r="I72" s="193"/>
      <c r="J72" s="1"/>
      <c r="K72" s="1"/>
    </row>
    <row r="73" spans="1:11" x14ac:dyDescent="0.2">
      <c r="A73" s="37"/>
      <c r="B73" s="37"/>
      <c r="C73" s="37"/>
      <c r="D73" s="63"/>
      <c r="E73" s="100"/>
      <c r="F73" s="105"/>
      <c r="G73" s="193"/>
      <c r="H73" s="163"/>
      <c r="I73" s="193"/>
      <c r="J73" s="1"/>
      <c r="K73" s="1"/>
    </row>
    <row r="74" spans="1:11" x14ac:dyDescent="0.2">
      <c r="A74" s="37"/>
      <c r="B74" s="37"/>
      <c r="C74" s="37"/>
      <c r="D74" s="63"/>
      <c r="E74" s="100"/>
      <c r="F74" s="105"/>
      <c r="G74" s="193"/>
      <c r="H74" s="163"/>
      <c r="I74" s="193"/>
      <c r="J74" s="1"/>
      <c r="K74" s="1"/>
    </row>
    <row r="75" spans="1:11" x14ac:dyDescent="0.2">
      <c r="A75" s="37"/>
      <c r="B75" s="37"/>
      <c r="C75" s="37"/>
      <c r="D75" s="63"/>
      <c r="E75" s="100"/>
      <c r="F75" s="105"/>
      <c r="G75" s="193"/>
      <c r="H75" s="163"/>
      <c r="I75" s="193"/>
      <c r="J75" s="1"/>
      <c r="K75" s="1"/>
    </row>
    <row r="76" spans="1:11" x14ac:dyDescent="0.2">
      <c r="A76" s="37"/>
      <c r="B76" s="37"/>
      <c r="C76" s="37"/>
      <c r="D76" s="63"/>
      <c r="E76" s="100"/>
      <c r="F76" s="105"/>
      <c r="G76" s="193"/>
      <c r="H76" s="163"/>
      <c r="I76" s="193"/>
      <c r="J76" s="1"/>
      <c r="K76" s="1"/>
    </row>
    <row r="77" spans="1:11" x14ac:dyDescent="0.2">
      <c r="A77" s="37"/>
      <c r="B77" s="37"/>
      <c r="C77" s="37"/>
      <c r="D77" s="63"/>
      <c r="E77" s="100"/>
      <c r="F77" s="105"/>
      <c r="G77" s="193"/>
      <c r="H77" s="163"/>
      <c r="I77" s="193"/>
      <c r="J77" s="1"/>
      <c r="K77" s="1"/>
    </row>
    <row r="78" spans="1:11" x14ac:dyDescent="0.2">
      <c r="A78" s="37"/>
      <c r="B78" s="37"/>
      <c r="C78" s="37"/>
      <c r="D78" s="63"/>
      <c r="E78" s="100"/>
      <c r="F78" s="105"/>
      <c r="G78" s="193"/>
      <c r="H78" s="163"/>
      <c r="I78" s="193"/>
      <c r="J78" s="1"/>
      <c r="K78" s="1"/>
    </row>
    <row r="79" spans="1:11" x14ac:dyDescent="0.2">
      <c r="A79" s="37"/>
      <c r="B79" s="37"/>
      <c r="C79" s="37"/>
      <c r="D79" s="63"/>
      <c r="E79" s="100"/>
      <c r="F79" s="105"/>
      <c r="G79" s="193"/>
      <c r="H79" s="163"/>
      <c r="I79" s="193"/>
      <c r="J79" s="1"/>
      <c r="K79" s="1"/>
    </row>
    <row r="80" spans="1:11" x14ac:dyDescent="0.2">
      <c r="A80" s="37"/>
      <c r="B80" s="37"/>
      <c r="C80" s="37"/>
      <c r="D80" s="63"/>
      <c r="E80" s="100"/>
      <c r="F80" s="105"/>
      <c r="G80" s="193"/>
      <c r="H80" s="163"/>
      <c r="I80" s="193"/>
      <c r="J80" s="1"/>
      <c r="K80" s="1"/>
    </row>
    <row r="81" spans="1:11" x14ac:dyDescent="0.2">
      <c r="A81" s="37"/>
      <c r="B81" s="37"/>
      <c r="C81" s="37"/>
      <c r="D81" s="63"/>
      <c r="E81" s="100"/>
      <c r="F81" s="105"/>
      <c r="G81" s="193"/>
      <c r="H81" s="163"/>
      <c r="I81" s="193"/>
      <c r="J81" s="1"/>
      <c r="K81" s="1"/>
    </row>
    <row r="82" spans="1:11" x14ac:dyDescent="0.2">
      <c r="A82" s="37"/>
      <c r="B82" s="37"/>
      <c r="C82" s="37"/>
      <c r="D82" s="63"/>
      <c r="E82" s="100"/>
      <c r="F82" s="105"/>
      <c r="G82" s="193"/>
      <c r="H82" s="163"/>
      <c r="I82" s="193"/>
      <c r="J82" s="1"/>
      <c r="K82" s="1"/>
    </row>
    <row r="83" spans="1:11" x14ac:dyDescent="0.2">
      <c r="A83" s="37"/>
      <c r="B83" s="37"/>
      <c r="C83" s="37"/>
      <c r="D83" s="63"/>
      <c r="E83" s="100"/>
      <c r="F83" s="105"/>
      <c r="G83" s="193"/>
      <c r="H83" s="163"/>
      <c r="I83" s="193"/>
      <c r="J83" s="1"/>
      <c r="K83" s="1"/>
    </row>
    <row r="84" spans="1:11" x14ac:dyDescent="0.2">
      <c r="A84" s="37"/>
      <c r="B84" s="37"/>
      <c r="C84" s="37"/>
      <c r="D84" s="63"/>
      <c r="E84" s="100"/>
      <c r="F84" s="105"/>
      <c r="G84" s="193"/>
      <c r="H84" s="163"/>
      <c r="I84" s="193"/>
      <c r="J84" s="1"/>
      <c r="K84" s="1"/>
    </row>
    <row r="85" spans="1:11" x14ac:dyDescent="0.2">
      <c r="A85" s="37"/>
      <c r="B85" s="37"/>
      <c r="C85" s="37"/>
      <c r="D85" s="63"/>
      <c r="E85" s="100"/>
      <c r="F85" s="105"/>
      <c r="G85" s="193"/>
      <c r="H85" s="163"/>
      <c r="I85" s="193"/>
      <c r="J85" s="1"/>
      <c r="K85" s="1"/>
    </row>
    <row r="86" spans="1:11" x14ac:dyDescent="0.2">
      <c r="A86" s="37"/>
      <c r="B86" s="37"/>
      <c r="C86" s="37"/>
      <c r="D86" s="63"/>
      <c r="E86" s="100"/>
      <c r="F86" s="105"/>
      <c r="G86" s="193"/>
      <c r="H86" s="163"/>
      <c r="I86" s="193"/>
      <c r="J86" s="1"/>
      <c r="K86" s="1"/>
    </row>
    <row r="87" spans="1:11" x14ac:dyDescent="0.2">
      <c r="A87" s="37"/>
      <c r="B87" s="37"/>
      <c r="C87" s="37"/>
      <c r="D87" s="63"/>
      <c r="E87" s="100"/>
      <c r="F87" s="105"/>
      <c r="G87" s="193"/>
      <c r="H87" s="163"/>
      <c r="I87" s="193"/>
      <c r="J87" s="1"/>
      <c r="K87" s="1"/>
    </row>
    <row r="88" spans="1:11" x14ac:dyDescent="0.2">
      <c r="A88" s="37"/>
      <c r="B88" s="37"/>
      <c r="C88" s="37"/>
      <c r="D88" s="63"/>
      <c r="E88" s="100"/>
      <c r="F88" s="105"/>
      <c r="G88" s="193"/>
      <c r="H88" s="163"/>
      <c r="I88" s="193"/>
      <c r="J88" s="1"/>
      <c r="K88" s="1"/>
    </row>
    <row r="89" spans="1:11" x14ac:dyDescent="0.2">
      <c r="A89" s="37"/>
      <c r="B89" s="37"/>
      <c r="C89" s="37"/>
      <c r="D89" s="63"/>
      <c r="E89" s="100"/>
      <c r="F89" s="105"/>
      <c r="G89" s="193"/>
      <c r="H89" s="163"/>
      <c r="I89" s="193"/>
      <c r="J89" s="1"/>
      <c r="K89" s="1"/>
    </row>
    <row r="90" spans="1:11" x14ac:dyDescent="0.2">
      <c r="A90" s="37"/>
      <c r="B90" s="37"/>
      <c r="C90" s="37"/>
      <c r="D90" s="63"/>
      <c r="E90" s="100"/>
      <c r="F90" s="105"/>
      <c r="G90" s="193"/>
      <c r="H90" s="163"/>
      <c r="I90" s="193"/>
      <c r="J90" s="1"/>
      <c r="K90" s="1"/>
    </row>
    <row r="91" spans="1:11" x14ac:dyDescent="0.2">
      <c r="A91" s="101"/>
      <c r="B91" s="101"/>
      <c r="C91" s="101"/>
      <c r="D91" s="102"/>
      <c r="E91" s="100"/>
      <c r="F91" s="105"/>
      <c r="G91" s="193"/>
      <c r="H91" s="163"/>
      <c r="I91" s="193"/>
      <c r="J91" s="1"/>
      <c r="K91" s="1"/>
    </row>
    <row r="92" spans="1:11" x14ac:dyDescent="0.2">
      <c r="A92" s="37"/>
      <c r="B92" s="37"/>
      <c r="C92" s="37"/>
      <c r="D92" s="63"/>
      <c r="E92" s="100"/>
      <c r="F92" s="105"/>
      <c r="G92" s="193"/>
      <c r="H92" s="163"/>
      <c r="I92" s="193"/>
      <c r="J92" s="1"/>
      <c r="K92" s="1"/>
    </row>
    <row r="93" spans="1:11" x14ac:dyDescent="0.2">
      <c r="A93" s="37"/>
      <c r="B93" s="37"/>
      <c r="C93" s="37"/>
      <c r="D93" s="63"/>
      <c r="E93" s="100"/>
      <c r="F93" s="105"/>
      <c r="G93" s="193"/>
      <c r="H93" s="163"/>
      <c r="I93" s="193"/>
      <c r="J93" s="1"/>
      <c r="K93" s="1"/>
    </row>
    <row r="94" spans="1:11" x14ac:dyDescent="0.2">
      <c r="A94" s="37"/>
      <c r="B94" s="37"/>
      <c r="C94" s="37"/>
      <c r="D94" s="63"/>
      <c r="E94" s="100"/>
      <c r="F94" s="105"/>
      <c r="G94" s="193"/>
      <c r="H94" s="163"/>
      <c r="I94" s="193"/>
      <c r="J94" s="1"/>
      <c r="K94" s="1"/>
    </row>
    <row r="95" spans="1:11" x14ac:dyDescent="0.2">
      <c r="A95" s="37"/>
      <c r="B95" s="37"/>
      <c r="C95" s="37"/>
      <c r="D95" s="63"/>
      <c r="E95" s="100"/>
      <c r="F95" s="105"/>
      <c r="G95" s="193"/>
      <c r="H95" s="163"/>
      <c r="I95" s="193"/>
      <c r="J95" s="1"/>
      <c r="K95" s="1"/>
    </row>
    <row r="96" spans="1:11" x14ac:dyDescent="0.2">
      <c r="A96" s="37"/>
      <c r="B96" s="37"/>
      <c r="C96" s="37"/>
      <c r="D96" s="63"/>
      <c r="E96" s="100"/>
      <c r="F96" s="105"/>
      <c r="G96" s="193"/>
      <c r="H96" s="163"/>
      <c r="I96" s="193"/>
      <c r="J96" s="1"/>
      <c r="K96" s="1"/>
    </row>
    <row r="97" spans="1:11" x14ac:dyDescent="0.2">
      <c r="A97" s="37"/>
      <c r="B97" s="37"/>
      <c r="C97" s="37"/>
      <c r="D97" s="63"/>
      <c r="E97" s="66"/>
      <c r="F97" s="105"/>
      <c r="G97" s="193"/>
      <c r="H97" s="163"/>
      <c r="I97" s="193"/>
      <c r="J97" s="1"/>
      <c r="K97" s="1"/>
    </row>
    <row r="98" spans="1:11" x14ac:dyDescent="0.2">
      <c r="A98" s="37"/>
      <c r="B98" s="37"/>
      <c r="C98" s="103"/>
      <c r="D98" s="63"/>
      <c r="E98" s="64"/>
      <c r="F98" s="105"/>
      <c r="G98" s="193"/>
      <c r="H98" s="163"/>
      <c r="I98" s="193"/>
      <c r="J98" s="1"/>
      <c r="K98" s="1"/>
    </row>
    <row r="99" spans="1:11" x14ac:dyDescent="0.2">
      <c r="A99" s="37"/>
      <c r="B99" s="37"/>
      <c r="C99" s="37"/>
      <c r="D99" s="63"/>
      <c r="E99" s="100"/>
      <c r="F99" s="105"/>
      <c r="G99" s="193"/>
      <c r="H99" s="163"/>
      <c r="I99" s="193"/>
      <c r="J99" s="1"/>
      <c r="K99" s="1"/>
    </row>
    <row r="100" spans="1:11" x14ac:dyDescent="0.2">
      <c r="A100" s="37"/>
      <c r="B100" s="37"/>
      <c r="C100" s="37"/>
      <c r="D100" s="63"/>
      <c r="E100" s="100"/>
      <c r="F100" s="105"/>
      <c r="G100" s="193"/>
      <c r="H100" s="163"/>
      <c r="I100" s="193"/>
      <c r="J100" s="1"/>
      <c r="K100" s="1"/>
    </row>
    <row r="101" spans="1:11" x14ac:dyDescent="0.2">
      <c r="A101" s="287" t="s">
        <v>569</v>
      </c>
      <c r="B101" s="294"/>
      <c r="C101" s="294"/>
      <c r="D101" s="295"/>
      <c r="E101" s="290"/>
      <c r="F101" s="291">
        <f>SUM(F69:F100)</f>
        <v>0</v>
      </c>
      <c r="G101" s="292">
        <f>SUM(G69:G100)</f>
        <v>0</v>
      </c>
      <c r="H101" s="293">
        <f>SUM(H69:H100)</f>
        <v>0</v>
      </c>
      <c r="I101" s="292">
        <f>SUM(I69:I100)</f>
        <v>0</v>
      </c>
      <c r="J101" s="1"/>
      <c r="K101" s="1"/>
    </row>
    <row r="102" spans="1:11" x14ac:dyDescent="0.2">
      <c r="A102" s="647" t="s">
        <v>200</v>
      </c>
      <c r="B102" s="648"/>
      <c r="C102" s="648"/>
      <c r="D102" s="648"/>
      <c r="E102" s="648"/>
      <c r="F102" s="648"/>
      <c r="G102" s="648"/>
      <c r="H102" s="648"/>
      <c r="I102" s="649"/>
      <c r="J102" s="1"/>
      <c r="K102" s="1"/>
    </row>
    <row r="103" spans="1:11" hidden="1" x14ac:dyDescent="0.2">
      <c r="A103" s="37"/>
      <c r="B103" s="37"/>
      <c r="C103" s="164"/>
      <c r="D103" s="63"/>
      <c r="E103" s="64"/>
      <c r="F103" s="105"/>
      <c r="G103" s="193"/>
      <c r="H103" s="163"/>
      <c r="I103" s="193"/>
      <c r="J103" s="1"/>
      <c r="K103" s="1"/>
    </row>
    <row r="104" spans="1:11" x14ac:dyDescent="0.2">
      <c r="A104" s="37"/>
      <c r="B104" s="37"/>
      <c r="C104" s="164"/>
      <c r="D104" s="63"/>
      <c r="E104" s="64"/>
      <c r="F104" s="105"/>
      <c r="G104" s="193"/>
      <c r="H104" s="163"/>
      <c r="I104" s="193"/>
      <c r="J104" s="1"/>
      <c r="K104" s="1"/>
    </row>
    <row r="105" spans="1:11" x14ac:dyDescent="0.2">
      <c r="A105" s="37"/>
      <c r="B105" s="37"/>
      <c r="C105" s="164"/>
      <c r="D105" s="63"/>
      <c r="E105" s="64"/>
      <c r="F105" s="105"/>
      <c r="G105" s="193"/>
      <c r="H105" s="163"/>
      <c r="I105" s="193"/>
      <c r="J105" s="1"/>
      <c r="K105" s="1"/>
    </row>
    <row r="106" spans="1:11" x14ac:dyDescent="0.2">
      <c r="A106" s="37"/>
      <c r="B106" s="37"/>
      <c r="C106" s="164"/>
      <c r="D106" s="63"/>
      <c r="E106" s="64"/>
      <c r="F106" s="105"/>
      <c r="G106" s="193"/>
      <c r="H106" s="163"/>
      <c r="I106" s="193"/>
      <c r="J106" s="1"/>
      <c r="K106" s="1"/>
    </row>
    <row r="107" spans="1:11" x14ac:dyDescent="0.2">
      <c r="A107" s="37"/>
      <c r="B107" s="37"/>
      <c r="C107" s="164"/>
      <c r="D107" s="63"/>
      <c r="E107" s="64"/>
      <c r="F107" s="105"/>
      <c r="G107" s="193"/>
      <c r="H107" s="163"/>
      <c r="I107" s="193"/>
      <c r="J107" s="1"/>
      <c r="K107" s="1"/>
    </row>
    <row r="108" spans="1:11" x14ac:dyDescent="0.2">
      <c r="A108" s="37"/>
      <c r="B108" s="37"/>
      <c r="C108" s="164"/>
      <c r="D108" s="63"/>
      <c r="E108" s="64"/>
      <c r="F108" s="105"/>
      <c r="G108" s="193"/>
      <c r="H108" s="163"/>
      <c r="I108" s="193"/>
      <c r="J108" s="1"/>
      <c r="K108" s="1"/>
    </row>
    <row r="109" spans="1:11" x14ac:dyDescent="0.2">
      <c r="A109" s="37"/>
      <c r="B109" s="37"/>
      <c r="C109" s="164"/>
      <c r="D109" s="63"/>
      <c r="E109" s="64"/>
      <c r="F109" s="105"/>
      <c r="G109" s="193"/>
      <c r="H109" s="163"/>
      <c r="I109" s="193"/>
      <c r="J109" s="1"/>
      <c r="K109" s="1"/>
    </row>
    <row r="110" spans="1:11" x14ac:dyDescent="0.2">
      <c r="A110" s="287" t="s">
        <v>570</v>
      </c>
      <c r="B110" s="294"/>
      <c r="C110" s="294"/>
      <c r="D110" s="295"/>
      <c r="E110" s="296"/>
      <c r="F110" s="291">
        <f>SUM(F103:F109)</f>
        <v>0</v>
      </c>
      <c r="G110" s="292">
        <f>SUM(G103:G109)</f>
        <v>0</v>
      </c>
      <c r="H110" s="293">
        <f>SUM(H103:H109)</f>
        <v>0</v>
      </c>
      <c r="I110" s="292">
        <f>SUM(I103:I109)</f>
        <v>0</v>
      </c>
      <c r="J110" s="1"/>
      <c r="K110" s="1"/>
    </row>
    <row r="111" spans="1:11" x14ac:dyDescent="0.2">
      <c r="A111" s="647" t="s">
        <v>201</v>
      </c>
      <c r="B111" s="648"/>
      <c r="C111" s="648"/>
      <c r="D111" s="648"/>
      <c r="E111" s="648"/>
      <c r="F111" s="648"/>
      <c r="G111" s="648"/>
      <c r="H111" s="648"/>
      <c r="I111" s="649"/>
      <c r="J111" s="1"/>
      <c r="K111" s="1"/>
    </row>
    <row r="112" spans="1:11" hidden="1" x14ac:dyDescent="0.2">
      <c r="A112" s="37"/>
      <c r="B112" s="37"/>
      <c r="C112" s="37"/>
      <c r="D112" s="63"/>
      <c r="E112" s="64"/>
      <c r="F112" s="105"/>
      <c r="G112" s="193"/>
      <c r="H112" s="163"/>
      <c r="I112" s="193"/>
      <c r="J112" s="1"/>
      <c r="K112" s="1"/>
    </row>
    <row r="113" spans="1:11" x14ac:dyDescent="0.2">
      <c r="A113" s="37"/>
      <c r="B113" s="37"/>
      <c r="C113" s="37"/>
      <c r="D113" s="63"/>
      <c r="E113" s="64"/>
      <c r="F113" s="105"/>
      <c r="G113" s="193"/>
      <c r="H113" s="163"/>
      <c r="I113" s="193"/>
      <c r="J113" s="1"/>
      <c r="K113" s="1"/>
    </row>
    <row r="114" spans="1:11" x14ac:dyDescent="0.2">
      <c r="A114" s="37"/>
      <c r="B114" s="37"/>
      <c r="C114" s="37"/>
      <c r="D114" s="63"/>
      <c r="E114" s="64"/>
      <c r="F114" s="105"/>
      <c r="G114" s="193"/>
      <c r="H114" s="163"/>
      <c r="I114" s="193"/>
      <c r="J114" s="1"/>
      <c r="K114" s="1"/>
    </row>
    <row r="115" spans="1:11" x14ac:dyDescent="0.2">
      <c r="A115" s="37"/>
      <c r="B115" s="37"/>
      <c r="C115" s="37"/>
      <c r="D115" s="63"/>
      <c r="E115" s="64"/>
      <c r="F115" s="105"/>
      <c r="G115" s="193"/>
      <c r="H115" s="163"/>
      <c r="I115" s="193"/>
      <c r="J115" s="1"/>
      <c r="K115" s="1"/>
    </row>
    <row r="116" spans="1:11" x14ac:dyDescent="0.2">
      <c r="A116" s="37"/>
      <c r="B116" s="37"/>
      <c r="C116" s="37"/>
      <c r="D116" s="63"/>
      <c r="E116" s="64"/>
      <c r="F116" s="105"/>
      <c r="G116" s="193"/>
      <c r="H116" s="163"/>
      <c r="I116" s="193"/>
      <c r="J116" s="1"/>
      <c r="K116" s="1"/>
    </row>
    <row r="117" spans="1:11" x14ac:dyDescent="0.2">
      <c r="A117" s="37"/>
      <c r="B117" s="37"/>
      <c r="C117" s="37"/>
      <c r="D117" s="63"/>
      <c r="E117" s="64"/>
      <c r="F117" s="105"/>
      <c r="G117" s="193"/>
      <c r="H117" s="163"/>
      <c r="I117" s="193"/>
      <c r="J117" s="1"/>
      <c r="K117" s="1"/>
    </row>
    <row r="118" spans="1:11" x14ac:dyDescent="0.2">
      <c r="A118" s="37"/>
      <c r="B118" s="37"/>
      <c r="C118" s="37"/>
      <c r="D118" s="63"/>
      <c r="E118" s="64"/>
      <c r="F118" s="105"/>
      <c r="G118" s="193"/>
      <c r="H118" s="163"/>
      <c r="I118" s="193"/>
      <c r="J118" s="1"/>
      <c r="K118" s="1"/>
    </row>
    <row r="119" spans="1:11" x14ac:dyDescent="0.2">
      <c r="A119" s="37"/>
      <c r="B119" s="37"/>
      <c r="C119" s="37"/>
      <c r="D119" s="63"/>
      <c r="E119" s="64"/>
      <c r="F119" s="105"/>
      <c r="G119" s="193"/>
      <c r="H119" s="163"/>
      <c r="I119" s="193"/>
      <c r="J119" s="1"/>
      <c r="K119" s="1"/>
    </row>
    <row r="120" spans="1:11" x14ac:dyDescent="0.2">
      <c r="A120" s="37"/>
      <c r="B120" s="37"/>
      <c r="C120" s="37"/>
      <c r="D120" s="63"/>
      <c r="E120" s="64"/>
      <c r="F120" s="105"/>
      <c r="G120" s="193"/>
      <c r="H120" s="163"/>
      <c r="I120" s="193"/>
      <c r="J120" s="1"/>
      <c r="K120" s="1"/>
    </row>
    <row r="121" spans="1:11" x14ac:dyDescent="0.2">
      <c r="A121" s="37"/>
      <c r="B121" s="37"/>
      <c r="C121" s="37"/>
      <c r="D121" s="63"/>
      <c r="E121" s="66"/>
      <c r="F121" s="105"/>
      <c r="G121" s="193"/>
      <c r="H121" s="163"/>
      <c r="I121" s="193"/>
      <c r="J121" s="1"/>
      <c r="K121" s="1"/>
    </row>
    <row r="122" spans="1:11" x14ac:dyDescent="0.2">
      <c r="A122" s="37"/>
      <c r="B122" s="37"/>
      <c r="C122" s="37"/>
      <c r="D122" s="63"/>
      <c r="E122" s="66"/>
      <c r="F122" s="105"/>
      <c r="G122" s="193"/>
      <c r="H122" s="163"/>
      <c r="I122" s="193"/>
      <c r="J122" s="1"/>
      <c r="K122" s="1"/>
    </row>
    <row r="123" spans="1:11" x14ac:dyDescent="0.2">
      <c r="A123" s="297" t="s">
        <v>571</v>
      </c>
      <c r="B123" s="298"/>
      <c r="C123" s="294"/>
      <c r="D123" s="295"/>
      <c r="E123" s="299"/>
      <c r="F123" s="291">
        <f>SUM(F112:F122)</f>
        <v>0</v>
      </c>
      <c r="G123" s="292">
        <f>SUM(G112:G122)</f>
        <v>0</v>
      </c>
      <c r="H123" s="293">
        <f>SUM(H112:H122)</f>
        <v>0</v>
      </c>
      <c r="I123" s="292">
        <f>SUM(I112:I122)</f>
        <v>0</v>
      </c>
      <c r="J123" s="1"/>
      <c r="K123" s="1"/>
    </row>
    <row r="124" spans="1:11" x14ac:dyDescent="0.2">
      <c r="A124" s="647" t="s">
        <v>202</v>
      </c>
      <c r="B124" s="648"/>
      <c r="C124" s="648"/>
      <c r="D124" s="648"/>
      <c r="E124" s="648"/>
      <c r="F124" s="648"/>
      <c r="G124" s="648"/>
      <c r="H124" s="648"/>
      <c r="I124" s="649"/>
      <c r="J124" s="1"/>
      <c r="K124" s="1"/>
    </row>
    <row r="125" spans="1:11" hidden="1" x14ac:dyDescent="0.2">
      <c r="A125" s="37"/>
      <c r="B125" s="37"/>
      <c r="C125" s="37"/>
      <c r="D125" s="63"/>
      <c r="E125" s="66"/>
      <c r="F125" s="105"/>
      <c r="G125" s="193"/>
      <c r="H125" s="163"/>
      <c r="I125" s="193"/>
      <c r="J125" s="1"/>
      <c r="K125" s="1"/>
    </row>
    <row r="126" spans="1:11" x14ac:dyDescent="0.2">
      <c r="A126" s="37"/>
      <c r="B126" s="37"/>
      <c r="C126" s="37"/>
      <c r="D126" s="63"/>
      <c r="E126" s="66"/>
      <c r="F126" s="105"/>
      <c r="G126" s="193"/>
      <c r="H126" s="163"/>
      <c r="I126" s="193"/>
      <c r="J126" s="1"/>
      <c r="K126" s="1"/>
    </row>
    <row r="127" spans="1:11" x14ac:dyDescent="0.2">
      <c r="A127" s="37"/>
      <c r="B127" s="37"/>
      <c r="C127" s="37"/>
      <c r="D127" s="63"/>
      <c r="E127" s="66"/>
      <c r="F127" s="105"/>
      <c r="G127" s="193"/>
      <c r="H127" s="163"/>
      <c r="I127" s="193"/>
      <c r="J127" s="1"/>
      <c r="K127" s="1"/>
    </row>
    <row r="128" spans="1:11" x14ac:dyDescent="0.2">
      <c r="A128" s="37"/>
      <c r="B128" s="37"/>
      <c r="C128" s="37"/>
      <c r="D128" s="63"/>
      <c r="E128" s="66"/>
      <c r="F128" s="105"/>
      <c r="G128" s="193"/>
      <c r="H128" s="163"/>
      <c r="I128" s="193"/>
      <c r="J128" s="1"/>
      <c r="K128" s="1"/>
    </row>
    <row r="129" spans="1:11" x14ac:dyDescent="0.2">
      <c r="A129" s="37"/>
      <c r="B129" s="37"/>
      <c r="C129" s="37"/>
      <c r="D129" s="63"/>
      <c r="E129" s="66"/>
      <c r="F129" s="105"/>
      <c r="G129" s="193"/>
      <c r="H129" s="163"/>
      <c r="I129" s="193"/>
      <c r="J129" s="1"/>
      <c r="K129" s="1"/>
    </row>
    <row r="130" spans="1:11" x14ac:dyDescent="0.2">
      <c r="A130" s="37"/>
      <c r="B130" s="37"/>
      <c r="C130" s="37"/>
      <c r="D130" s="63"/>
      <c r="E130" s="66"/>
      <c r="F130" s="105"/>
      <c r="G130" s="193"/>
      <c r="H130" s="163"/>
      <c r="I130" s="193"/>
      <c r="J130" s="1"/>
      <c r="K130" s="1"/>
    </row>
    <row r="131" spans="1:11" x14ac:dyDescent="0.2">
      <c r="A131" s="37"/>
      <c r="B131" s="37"/>
      <c r="C131" s="37"/>
      <c r="D131" s="63"/>
      <c r="E131" s="66"/>
      <c r="F131" s="105"/>
      <c r="G131" s="193"/>
      <c r="H131" s="163"/>
      <c r="I131" s="193"/>
      <c r="J131" s="1"/>
      <c r="K131" s="1"/>
    </row>
    <row r="132" spans="1:11" x14ac:dyDescent="0.2">
      <c r="A132" s="37"/>
      <c r="B132" s="37"/>
      <c r="C132" s="37"/>
      <c r="D132" s="63"/>
      <c r="E132" s="66"/>
      <c r="F132" s="105"/>
      <c r="G132" s="193"/>
      <c r="H132" s="163"/>
      <c r="I132" s="193"/>
      <c r="J132" s="1"/>
      <c r="K132" s="1"/>
    </row>
    <row r="133" spans="1:11" x14ac:dyDescent="0.2">
      <c r="A133" s="37"/>
      <c r="B133" s="37"/>
      <c r="C133" s="37"/>
      <c r="D133" s="63"/>
      <c r="E133" s="64"/>
      <c r="F133" s="105"/>
      <c r="G133" s="193"/>
      <c r="H133" s="163"/>
      <c r="I133" s="193"/>
      <c r="J133" s="1"/>
      <c r="K133" s="1"/>
    </row>
    <row r="134" spans="1:11" x14ac:dyDescent="0.2">
      <c r="A134" s="287" t="s">
        <v>572</v>
      </c>
      <c r="B134" s="294"/>
      <c r="C134" s="294"/>
      <c r="D134" s="295"/>
      <c r="E134" s="299"/>
      <c r="F134" s="291">
        <f>SUM(F125:F133)</f>
        <v>0</v>
      </c>
      <c r="G134" s="292">
        <f>SUM(G125:G133)</f>
        <v>0</v>
      </c>
      <c r="H134" s="293">
        <f>SUM(H125:H133)</f>
        <v>0</v>
      </c>
      <c r="I134" s="292">
        <f>SUM(I125:I133)</f>
        <v>0</v>
      </c>
      <c r="J134" s="1"/>
      <c r="K134" s="1"/>
    </row>
    <row r="135" spans="1:11" x14ac:dyDescent="0.2">
      <c r="A135" s="647" t="s">
        <v>203</v>
      </c>
      <c r="B135" s="648"/>
      <c r="C135" s="648"/>
      <c r="D135" s="648"/>
      <c r="E135" s="648"/>
      <c r="F135" s="648"/>
      <c r="G135" s="648"/>
      <c r="H135" s="648"/>
      <c r="I135" s="649"/>
      <c r="J135" s="1"/>
      <c r="K135" s="1"/>
    </row>
    <row r="136" spans="1:11" hidden="1" x14ac:dyDescent="0.2">
      <c r="A136" s="37"/>
      <c r="B136" s="37"/>
      <c r="C136" s="37"/>
      <c r="D136" s="63"/>
      <c r="E136" s="66"/>
      <c r="F136" s="105"/>
      <c r="G136" s="193"/>
      <c r="H136" s="163"/>
      <c r="I136" s="193"/>
      <c r="J136" s="1"/>
      <c r="K136" s="1"/>
    </row>
    <row r="137" spans="1:11" x14ac:dyDescent="0.2">
      <c r="A137" s="37"/>
      <c r="B137" s="37"/>
      <c r="C137" s="37"/>
      <c r="D137" s="63"/>
      <c r="E137" s="64"/>
      <c r="F137" s="105"/>
      <c r="G137" s="193"/>
      <c r="H137" s="163"/>
      <c r="I137" s="193"/>
      <c r="J137" s="1"/>
      <c r="K137" s="1"/>
    </row>
    <row r="138" spans="1:11" x14ac:dyDescent="0.2">
      <c r="A138" s="37"/>
      <c r="B138" s="37"/>
      <c r="C138" s="37"/>
      <c r="D138" s="63"/>
      <c r="E138" s="64"/>
      <c r="F138" s="105"/>
      <c r="G138" s="193"/>
      <c r="H138" s="163"/>
      <c r="I138" s="193"/>
      <c r="J138" s="1"/>
      <c r="K138" s="1"/>
    </row>
    <row r="139" spans="1:11" x14ac:dyDescent="0.2">
      <c r="A139" s="37"/>
      <c r="B139" s="37"/>
      <c r="C139" s="37"/>
      <c r="D139" s="63"/>
      <c r="E139" s="64"/>
      <c r="F139" s="105"/>
      <c r="G139" s="193"/>
      <c r="H139" s="163"/>
      <c r="I139" s="193"/>
      <c r="J139" s="1"/>
      <c r="K139" s="1"/>
    </row>
    <row r="140" spans="1:11" x14ac:dyDescent="0.2">
      <c r="A140" s="37"/>
      <c r="B140" s="37"/>
      <c r="C140" s="37"/>
      <c r="D140" s="63"/>
      <c r="E140" s="64"/>
      <c r="F140" s="105"/>
      <c r="G140" s="193"/>
      <c r="H140" s="163"/>
      <c r="I140" s="193"/>
      <c r="J140" s="1"/>
      <c r="K140" s="1"/>
    </row>
    <row r="141" spans="1:11" x14ac:dyDescent="0.2">
      <c r="A141" s="37"/>
      <c r="B141" s="37"/>
      <c r="C141" s="37"/>
      <c r="D141" s="63"/>
      <c r="E141" s="64"/>
      <c r="F141" s="105"/>
      <c r="G141" s="193"/>
      <c r="H141" s="163"/>
      <c r="I141" s="193"/>
      <c r="J141" s="1"/>
      <c r="K141" s="1"/>
    </row>
    <row r="142" spans="1:11" x14ac:dyDescent="0.2">
      <c r="A142" s="37"/>
      <c r="B142" s="37"/>
      <c r="C142" s="37"/>
      <c r="D142" s="63"/>
      <c r="E142" s="66"/>
      <c r="F142" s="105"/>
      <c r="G142" s="193"/>
      <c r="H142" s="163"/>
      <c r="I142" s="193"/>
      <c r="J142" s="1"/>
      <c r="K142" s="1"/>
    </row>
    <row r="143" spans="1:11" x14ac:dyDescent="0.2">
      <c r="A143" s="300" t="s">
        <v>573</v>
      </c>
      <c r="B143" s="298"/>
      <c r="C143" s="294"/>
      <c r="D143" s="295"/>
      <c r="E143" s="301"/>
      <c r="F143" s="291">
        <f>SUM(F136:F142)</f>
        <v>0</v>
      </c>
      <c r="G143" s="292">
        <f>SUM(G136:G142)</f>
        <v>0</v>
      </c>
      <c r="H143" s="293">
        <f>SUM(H136:H142)</f>
        <v>0</v>
      </c>
      <c r="I143" s="292">
        <f>SUM(I136:I142)</f>
        <v>0</v>
      </c>
      <c r="J143" s="1"/>
      <c r="K143" s="1"/>
    </row>
    <row r="144" spans="1:11" x14ac:dyDescent="0.2">
      <c r="A144" s="647" t="s">
        <v>204</v>
      </c>
      <c r="B144" s="648"/>
      <c r="C144" s="648"/>
      <c r="D144" s="648"/>
      <c r="E144" s="648"/>
      <c r="F144" s="648"/>
      <c r="G144" s="648"/>
      <c r="H144" s="648"/>
      <c r="I144" s="649"/>
      <c r="J144" s="1"/>
      <c r="K144" s="1"/>
    </row>
    <row r="145" spans="1:11" hidden="1" x14ac:dyDescent="0.2">
      <c r="A145" s="37"/>
      <c r="B145" s="37"/>
      <c r="C145" s="37"/>
      <c r="D145" s="63"/>
      <c r="E145" s="64"/>
      <c r="F145" s="105"/>
      <c r="G145" s="193"/>
      <c r="H145" s="163"/>
      <c r="I145" s="193"/>
      <c r="J145" s="1"/>
      <c r="K145" s="1"/>
    </row>
    <row r="146" spans="1:11" x14ac:dyDescent="0.2">
      <c r="A146" s="37"/>
      <c r="B146" s="37"/>
      <c r="C146" s="37"/>
      <c r="D146" s="63"/>
      <c r="E146" s="64"/>
      <c r="F146" s="105"/>
      <c r="G146" s="193"/>
      <c r="H146" s="163"/>
      <c r="I146" s="193"/>
      <c r="J146" s="1"/>
      <c r="K146" s="1"/>
    </row>
    <row r="147" spans="1:11" x14ac:dyDescent="0.2">
      <c r="A147" s="37"/>
      <c r="B147" s="37"/>
      <c r="C147" s="37"/>
      <c r="D147" s="63"/>
      <c r="E147" s="64"/>
      <c r="F147" s="105"/>
      <c r="G147" s="193"/>
      <c r="H147" s="163"/>
      <c r="I147" s="193"/>
      <c r="J147" s="1"/>
      <c r="K147" s="1"/>
    </row>
    <row r="148" spans="1:11" x14ac:dyDescent="0.2">
      <c r="A148" s="300" t="s">
        <v>574</v>
      </c>
      <c r="B148" s="294"/>
      <c r="C148" s="294"/>
      <c r="D148" s="295"/>
      <c r="E148" s="299"/>
      <c r="F148" s="291">
        <f>SUM(F145:F147)</f>
        <v>0</v>
      </c>
      <c r="G148" s="292">
        <f>SUM(G145:G147)</f>
        <v>0</v>
      </c>
      <c r="H148" s="293">
        <f>SUM(H145:H147)</f>
        <v>0</v>
      </c>
      <c r="I148" s="292">
        <f>SUM(I145:I147)</f>
        <v>0</v>
      </c>
      <c r="J148" s="1"/>
      <c r="K148" s="1"/>
    </row>
    <row r="149" spans="1:11" x14ac:dyDescent="0.2">
      <c r="A149" s="647" t="s">
        <v>205</v>
      </c>
      <c r="B149" s="648"/>
      <c r="C149" s="648"/>
      <c r="D149" s="648"/>
      <c r="E149" s="648"/>
      <c r="F149" s="648"/>
      <c r="G149" s="648"/>
      <c r="H149" s="648"/>
      <c r="I149" s="649"/>
      <c r="J149" s="1"/>
      <c r="K149" s="1"/>
    </row>
    <row r="150" spans="1:11" hidden="1" x14ac:dyDescent="0.2">
      <c r="A150" s="37"/>
      <c r="B150" s="37"/>
      <c r="C150" s="37"/>
      <c r="D150" s="63"/>
      <c r="E150" s="66"/>
      <c r="F150" s="105"/>
      <c r="G150" s="193"/>
      <c r="H150" s="163"/>
      <c r="I150" s="193"/>
      <c r="J150" s="1"/>
      <c r="K150" s="1"/>
    </row>
    <row r="151" spans="1:11" x14ac:dyDescent="0.2">
      <c r="A151" s="37"/>
      <c r="B151" s="37"/>
      <c r="C151" s="37"/>
      <c r="D151" s="63"/>
      <c r="E151" s="66"/>
      <c r="F151" s="105"/>
      <c r="G151" s="193"/>
      <c r="H151" s="163"/>
      <c r="I151" s="193"/>
      <c r="J151" s="1"/>
      <c r="K151" s="1"/>
    </row>
    <row r="152" spans="1:11" x14ac:dyDescent="0.2">
      <c r="A152" s="37"/>
      <c r="B152" s="37"/>
      <c r="C152" s="37"/>
      <c r="D152" s="63"/>
      <c r="E152" s="66"/>
      <c r="F152" s="105"/>
      <c r="G152" s="193"/>
      <c r="H152" s="163"/>
      <c r="I152" s="193"/>
      <c r="J152" s="1"/>
      <c r="K152" s="1"/>
    </row>
    <row r="153" spans="1:11" x14ac:dyDescent="0.2">
      <c r="A153" s="300" t="s">
        <v>575</v>
      </c>
      <c r="B153" s="294"/>
      <c r="C153" s="294"/>
      <c r="D153" s="295"/>
      <c r="E153" s="299"/>
      <c r="F153" s="291">
        <f>SUM(F150:F152)</f>
        <v>0</v>
      </c>
      <c r="G153" s="292">
        <f>SUM(G150:G152)</f>
        <v>0</v>
      </c>
      <c r="H153" s="293">
        <f>SUM(H150:H152)</f>
        <v>0</v>
      </c>
      <c r="I153" s="292">
        <f>SUM(I150:I152)</f>
        <v>0</v>
      </c>
      <c r="J153" s="1"/>
      <c r="K153" s="1"/>
    </row>
    <row r="154" spans="1:11" x14ac:dyDescent="0.2">
      <c r="A154" s="647" t="s">
        <v>206</v>
      </c>
      <c r="B154" s="648"/>
      <c r="C154" s="648"/>
      <c r="D154" s="648"/>
      <c r="E154" s="648"/>
      <c r="F154" s="648"/>
      <c r="G154" s="648"/>
      <c r="H154" s="648"/>
      <c r="I154" s="649"/>
      <c r="J154" s="1"/>
      <c r="K154" s="1"/>
    </row>
    <row r="155" spans="1:11" hidden="1" x14ac:dyDescent="0.2">
      <c r="A155" s="37"/>
      <c r="B155" s="37"/>
      <c r="C155" s="37"/>
      <c r="D155" s="63"/>
      <c r="E155" s="66"/>
      <c r="F155" s="105"/>
      <c r="G155" s="193"/>
      <c r="H155" s="163"/>
      <c r="I155" s="193"/>
      <c r="J155" s="1"/>
      <c r="K155" s="1"/>
    </row>
    <row r="156" spans="1:11" x14ac:dyDescent="0.2">
      <c r="A156" s="37"/>
      <c r="B156" s="37"/>
      <c r="C156" s="37"/>
      <c r="D156" s="63"/>
      <c r="E156" s="66"/>
      <c r="F156" s="105"/>
      <c r="G156" s="193"/>
      <c r="H156" s="163"/>
      <c r="I156" s="193"/>
      <c r="J156" s="1"/>
      <c r="K156" s="1"/>
    </row>
    <row r="157" spans="1:11" x14ac:dyDescent="0.2">
      <c r="A157" s="37"/>
      <c r="B157" s="37"/>
      <c r="C157" s="37"/>
      <c r="D157" s="63"/>
      <c r="E157" s="66"/>
      <c r="F157" s="105"/>
      <c r="G157" s="193"/>
      <c r="H157" s="163"/>
      <c r="I157" s="193"/>
      <c r="J157" s="1"/>
      <c r="K157" s="1"/>
    </row>
    <row r="158" spans="1:11" x14ac:dyDescent="0.2">
      <c r="A158" s="300" t="s">
        <v>576</v>
      </c>
      <c r="B158" s="294"/>
      <c r="C158" s="294"/>
      <c r="D158" s="295"/>
      <c r="E158" s="301"/>
      <c r="F158" s="291">
        <f>SUM(F155:F157)</f>
        <v>0</v>
      </c>
      <c r="G158" s="292">
        <f>SUM(G155:G157)</f>
        <v>0</v>
      </c>
      <c r="H158" s="293">
        <f>SUM(H155:H157)</f>
        <v>0</v>
      </c>
      <c r="I158" s="292">
        <f>SUM(I155:I157)</f>
        <v>0</v>
      </c>
      <c r="J158" s="1"/>
      <c r="K158" s="1"/>
    </row>
    <row r="159" spans="1:11" x14ac:dyDescent="0.2">
      <c r="A159" s="647" t="s">
        <v>1343</v>
      </c>
      <c r="B159" s="648"/>
      <c r="C159" s="648"/>
      <c r="D159" s="648"/>
      <c r="E159" s="648"/>
      <c r="F159" s="648"/>
      <c r="G159" s="648"/>
      <c r="H159" s="648"/>
      <c r="I159" s="649"/>
      <c r="J159" s="1"/>
      <c r="K159" s="1"/>
    </row>
    <row r="160" spans="1:11" hidden="1" x14ac:dyDescent="0.2">
      <c r="A160" s="37"/>
      <c r="B160" s="37"/>
      <c r="C160" s="37"/>
      <c r="D160" s="63"/>
      <c r="E160" s="66"/>
      <c r="F160" s="105"/>
      <c r="G160" s="193"/>
      <c r="H160" s="163"/>
      <c r="I160" s="193"/>
      <c r="J160" s="1"/>
      <c r="K160" s="1"/>
    </row>
    <row r="161" spans="1:11" x14ac:dyDescent="0.2">
      <c r="A161" s="37"/>
      <c r="B161" s="37"/>
      <c r="C161" s="37"/>
      <c r="D161" s="63"/>
      <c r="E161" s="66"/>
      <c r="F161" s="105"/>
      <c r="G161" s="193"/>
      <c r="H161" s="163"/>
      <c r="I161" s="193"/>
      <c r="J161" s="1"/>
      <c r="K161" s="1"/>
    </row>
    <row r="162" spans="1:11" x14ac:dyDescent="0.2">
      <c r="A162" s="37"/>
      <c r="B162" s="37"/>
      <c r="C162" s="37"/>
      <c r="D162" s="63"/>
      <c r="E162" s="66"/>
      <c r="F162" s="105"/>
      <c r="G162" s="193"/>
      <c r="H162" s="163"/>
      <c r="I162" s="193"/>
      <c r="J162" s="1"/>
      <c r="K162" s="1"/>
    </row>
    <row r="163" spans="1:11" x14ac:dyDescent="0.2">
      <c r="A163" s="37"/>
      <c r="B163" s="37"/>
      <c r="C163" s="37"/>
      <c r="D163" s="63"/>
      <c r="E163" s="66"/>
      <c r="F163" s="105"/>
      <c r="G163" s="193"/>
      <c r="H163" s="163"/>
      <c r="I163" s="193"/>
      <c r="J163" s="1"/>
      <c r="K163" s="1"/>
    </row>
    <row r="164" spans="1:11" x14ac:dyDescent="0.2">
      <c r="A164" s="300" t="s">
        <v>1344</v>
      </c>
      <c r="B164" s="294"/>
      <c r="C164" s="294"/>
      <c r="D164" s="295"/>
      <c r="E164" s="301"/>
      <c r="F164" s="291">
        <f>SUM(F160:F163)</f>
        <v>0</v>
      </c>
      <c r="G164" s="292">
        <f>SUM(G160:G163)</f>
        <v>0</v>
      </c>
      <c r="H164" s="293">
        <f>SUM(H160:H163)</f>
        <v>0</v>
      </c>
      <c r="I164" s="292">
        <f>SUM(I160:I163)</f>
        <v>0</v>
      </c>
      <c r="J164" s="1"/>
      <c r="K164" s="1"/>
    </row>
    <row r="165" spans="1:11" x14ac:dyDescent="0.2">
      <c r="A165" s="647" t="s">
        <v>1345</v>
      </c>
      <c r="B165" s="648"/>
      <c r="C165" s="648"/>
      <c r="D165" s="648"/>
      <c r="E165" s="648"/>
      <c r="F165" s="648"/>
      <c r="G165" s="648"/>
      <c r="H165" s="648"/>
      <c r="I165" s="649"/>
      <c r="J165" s="1"/>
      <c r="K165" s="1"/>
    </row>
    <row r="166" spans="1:11" hidden="1" x14ac:dyDescent="0.2">
      <c r="A166" s="37"/>
      <c r="B166" s="37"/>
      <c r="C166" s="37"/>
      <c r="D166" s="63"/>
      <c r="E166" s="66"/>
      <c r="F166" s="105"/>
      <c r="G166" s="193"/>
      <c r="H166" s="163"/>
      <c r="I166" s="193"/>
      <c r="J166" s="1"/>
      <c r="K166" s="1"/>
    </row>
    <row r="167" spans="1:11" x14ac:dyDescent="0.2">
      <c r="A167" s="37"/>
      <c r="B167" s="37"/>
      <c r="C167" s="37"/>
      <c r="D167" s="63"/>
      <c r="E167" s="66"/>
      <c r="F167" s="105"/>
      <c r="G167" s="193"/>
      <c r="H167" s="163"/>
      <c r="I167" s="193"/>
      <c r="J167" s="1"/>
      <c r="K167" s="1"/>
    </row>
    <row r="168" spans="1:11" x14ac:dyDescent="0.2">
      <c r="A168" s="37"/>
      <c r="B168" s="37"/>
      <c r="C168" s="37"/>
      <c r="D168" s="63"/>
      <c r="E168" s="66"/>
      <c r="F168" s="105"/>
      <c r="G168" s="193"/>
      <c r="H168" s="163"/>
      <c r="I168" s="193"/>
      <c r="J168" s="1"/>
      <c r="K168" s="1"/>
    </row>
    <row r="169" spans="1:11" x14ac:dyDescent="0.2">
      <c r="A169" s="37"/>
      <c r="B169" s="37"/>
      <c r="C169" s="37"/>
      <c r="D169" s="63"/>
      <c r="E169" s="66"/>
      <c r="F169" s="105"/>
      <c r="G169" s="193"/>
      <c r="H169" s="163"/>
      <c r="I169" s="193"/>
      <c r="J169" s="1"/>
      <c r="K169" s="1"/>
    </row>
    <row r="170" spans="1:11" x14ac:dyDescent="0.2">
      <c r="A170" s="37"/>
      <c r="B170" s="37"/>
      <c r="C170" s="37"/>
      <c r="D170" s="63"/>
      <c r="E170" s="66"/>
      <c r="F170" s="105"/>
      <c r="G170" s="193"/>
      <c r="H170" s="163"/>
      <c r="I170" s="193"/>
      <c r="J170" s="1"/>
      <c r="K170" s="1"/>
    </row>
    <row r="171" spans="1:11" x14ac:dyDescent="0.2">
      <c r="A171" s="37"/>
      <c r="B171" s="37"/>
      <c r="C171" s="37"/>
      <c r="D171" s="63"/>
      <c r="E171" s="66"/>
      <c r="F171" s="105"/>
      <c r="G171" s="193"/>
      <c r="H171" s="163"/>
      <c r="I171" s="193"/>
      <c r="J171" s="1"/>
      <c r="K171" s="1"/>
    </row>
    <row r="172" spans="1:11" x14ac:dyDescent="0.2">
      <c r="A172" s="37"/>
      <c r="B172" s="37"/>
      <c r="C172" s="37"/>
      <c r="D172" s="63"/>
      <c r="E172" s="66"/>
      <c r="F172" s="105"/>
      <c r="G172" s="193"/>
      <c r="H172" s="163"/>
      <c r="I172" s="193"/>
      <c r="J172" s="1"/>
      <c r="K172" s="1"/>
    </row>
    <row r="173" spans="1:11" x14ac:dyDescent="0.2">
      <c r="A173" s="37"/>
      <c r="B173" s="37"/>
      <c r="C173" s="37"/>
      <c r="D173" s="63"/>
      <c r="E173" s="66"/>
      <c r="F173" s="105"/>
      <c r="G173" s="193"/>
      <c r="H173" s="163"/>
      <c r="I173" s="193"/>
      <c r="J173" s="1"/>
      <c r="K173" s="1"/>
    </row>
    <row r="174" spans="1:11" x14ac:dyDescent="0.2">
      <c r="A174" s="37"/>
      <c r="B174" s="37"/>
      <c r="C174" s="37"/>
      <c r="D174" s="63"/>
      <c r="E174" s="66"/>
      <c r="F174" s="105"/>
      <c r="G174" s="193"/>
      <c r="H174" s="163"/>
      <c r="I174" s="193"/>
      <c r="J174" s="1"/>
      <c r="K174" s="1"/>
    </row>
    <row r="175" spans="1:11" x14ac:dyDescent="0.2">
      <c r="A175" s="37"/>
      <c r="B175" s="37"/>
      <c r="C175" s="37"/>
      <c r="D175" s="63"/>
      <c r="E175" s="66"/>
      <c r="F175" s="105"/>
      <c r="G175" s="193"/>
      <c r="H175" s="163"/>
      <c r="I175" s="193"/>
      <c r="J175" s="1"/>
      <c r="K175" s="1"/>
    </row>
    <row r="176" spans="1:11" x14ac:dyDescent="0.2">
      <c r="A176" s="37"/>
      <c r="B176" s="37"/>
      <c r="C176" s="37"/>
      <c r="D176" s="63"/>
      <c r="E176" s="66"/>
      <c r="F176" s="105"/>
      <c r="G176" s="193"/>
      <c r="H176" s="163"/>
      <c r="I176" s="193"/>
      <c r="J176" s="1"/>
      <c r="K176" s="1"/>
    </row>
    <row r="177" spans="1:11" x14ac:dyDescent="0.2">
      <c r="A177" s="37"/>
      <c r="B177" s="37"/>
      <c r="C177" s="37"/>
      <c r="D177" s="63"/>
      <c r="E177" s="66"/>
      <c r="F177" s="105"/>
      <c r="G177" s="193"/>
      <c r="H177" s="163"/>
      <c r="I177" s="193"/>
      <c r="J177" s="1"/>
      <c r="K177" s="1"/>
    </row>
    <row r="178" spans="1:11" x14ac:dyDescent="0.2">
      <c r="A178" s="300" t="s">
        <v>1346</v>
      </c>
      <c r="B178" s="294"/>
      <c r="C178" s="294"/>
      <c r="D178" s="295"/>
      <c r="E178" s="301"/>
      <c r="F178" s="291">
        <f>SUM(F166:F177)</f>
        <v>0</v>
      </c>
      <c r="G178" s="292">
        <f>SUM(G166:G177)</f>
        <v>0</v>
      </c>
      <c r="H178" s="293">
        <f>SUM(H166:H177)</f>
        <v>0</v>
      </c>
      <c r="I178" s="292">
        <f>SUM(I166:I177)</f>
        <v>0</v>
      </c>
      <c r="J178" s="1"/>
      <c r="K178" s="1"/>
    </row>
    <row r="179" spans="1:11" x14ac:dyDescent="0.2">
      <c r="A179" s="304" t="s">
        <v>577</v>
      </c>
      <c r="F179" s="55">
        <f>SUM(F56,F67,F101,F110,F123,F134,F143,F148,F153,F158,F164,F178)</f>
        <v>0</v>
      </c>
      <c r="G179" s="55">
        <f>SUM(G56,G67,G101,G110,G123,G134,G143,G148,G153,G158,G164,G178)</f>
        <v>0</v>
      </c>
      <c r="H179" s="55">
        <f>SUM(H56,H67,H101,H110,H123,H134,H143,H148,H153,H158,H164,H178)</f>
        <v>0</v>
      </c>
      <c r="I179" s="55">
        <f>SUM(I56,I67,I101,I110,I123,I134,I143,I148,I153,I158,I164,I178)</f>
        <v>0</v>
      </c>
      <c r="J179" s="1"/>
      <c r="K179" s="1"/>
    </row>
  </sheetData>
  <sheetProtection selectLockedCells="1" selectUnlockedCells="1"/>
  <mergeCells count="17">
    <mergeCell ref="A154:I154"/>
    <mergeCell ref="A159:I159"/>
    <mergeCell ref="A165:I165"/>
    <mergeCell ref="A57:I57"/>
    <mergeCell ref="A124:I124"/>
    <mergeCell ref="A135:I135"/>
    <mergeCell ref="A144:I144"/>
    <mergeCell ref="A149:I149"/>
    <mergeCell ref="A102:I102"/>
    <mergeCell ref="A111:I111"/>
    <mergeCell ref="J3:K3"/>
    <mergeCell ref="A1:I1"/>
    <mergeCell ref="A18:D18"/>
    <mergeCell ref="A68:I68"/>
    <mergeCell ref="A23:I23"/>
    <mergeCell ref="B3:G3"/>
    <mergeCell ref="H3:I3"/>
  </mergeCells>
  <phoneticPr fontId="0" type="noConversion"/>
  <dataValidations count="2">
    <dataValidation type="list" allowBlank="1" showInputMessage="1" showErrorMessage="1" sqref="E19" xr:uid="{00000000-0002-0000-0500-000000000000}">
      <formula1>#REF!</formula1>
    </dataValidation>
    <dataValidation type="list" allowBlank="1" showInputMessage="1" showErrorMessage="1" sqref="E18" xr:uid="{00000000-0002-0000-0500-000001000000}">
      <formula1>$A$15:$A$17</formula1>
    </dataValidation>
  </dataValidations>
  <pageMargins left="0.5" right="0.5" top="0.5" bottom="0.75" header="0.5" footer="0.5"/>
  <pageSetup scale="53" fitToHeight="0" orientation="portrait" blackAndWhite="1" r:id="rId1"/>
  <headerFooter alignWithMargins="0">
    <oddFooter>&amp;L&amp;8AEE&amp;CLast modified on &amp;D, &amp;T&amp;R Page 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T62"/>
  <sheetViews>
    <sheetView showGridLines="0" topLeftCell="A2" zoomScale="150" zoomScaleNormal="150" zoomScaleSheetLayoutView="80" zoomScalePageLayoutView="90" workbookViewId="0">
      <pane ySplit="18" topLeftCell="A20" activePane="bottomLeft" state="frozen"/>
      <selection activeCell="D46" sqref="D46"/>
      <selection pane="bottomLeft" activeCell="F24" sqref="F24"/>
    </sheetView>
  </sheetViews>
  <sheetFormatPr defaultColWidth="9.140625" defaultRowHeight="12.75" x14ac:dyDescent="0.2"/>
  <cols>
    <col min="1" max="1" width="4.7109375" style="68" customWidth="1"/>
    <col min="2" max="2" width="50.7109375" style="68" customWidth="1"/>
    <col min="3" max="3" width="1.7109375" style="16" customWidth="1"/>
    <col min="4" max="4" width="19.7109375" style="68" customWidth="1"/>
    <col min="5" max="5" width="14.7109375" style="70" customWidth="1"/>
    <col min="6" max="7" width="14.7109375" style="68" customWidth="1"/>
    <col min="8" max="17" width="9.140625" style="68"/>
    <col min="18" max="19" width="9.140625" style="90"/>
    <col min="20" max="16384" width="9.140625" style="68"/>
  </cols>
  <sheetData>
    <row r="1" spans="1:20" ht="23.25" x14ac:dyDescent="0.35">
      <c r="A1" s="651" t="s">
        <v>268</v>
      </c>
      <c r="B1" s="651"/>
      <c r="C1" s="651"/>
      <c r="D1" s="651"/>
      <c r="E1" s="651"/>
      <c r="F1" s="651"/>
      <c r="G1" s="651"/>
    </row>
    <row r="3" spans="1:20" customFormat="1" ht="15.75" x14ac:dyDescent="0.25">
      <c r="A3" s="19"/>
      <c r="B3" s="106" t="s">
        <v>267</v>
      </c>
      <c r="C3" s="650" t="str">
        <f>'Table 1 Enrollment'!B15</f>
        <v>Select District</v>
      </c>
      <c r="D3" s="650"/>
      <c r="E3" s="650"/>
      <c r="F3" s="650"/>
      <c r="G3" s="276"/>
      <c r="H3" s="276"/>
      <c r="K3" s="16"/>
      <c r="L3" s="16"/>
      <c r="M3" s="16"/>
    </row>
    <row r="4" spans="1:20" x14ac:dyDescent="0.2">
      <c r="A4" s="579"/>
      <c r="B4" s="579"/>
      <c r="R4" s="83"/>
      <c r="S4" s="87"/>
      <c r="T4" s="88"/>
    </row>
    <row r="5" spans="1:20" x14ac:dyDescent="0.2">
      <c r="A5" s="69"/>
      <c r="B5" s="69"/>
      <c r="R5" s="84"/>
      <c r="S5" s="89"/>
      <c r="T5" s="88"/>
    </row>
    <row r="6" spans="1:20" x14ac:dyDescent="0.2">
      <c r="R6" s="84"/>
      <c r="S6" s="89"/>
      <c r="T6" s="88"/>
    </row>
    <row r="7" spans="1:20" x14ac:dyDescent="0.2">
      <c r="R7" s="84"/>
      <c r="S7" s="89"/>
      <c r="T7" s="88"/>
    </row>
    <row r="8" spans="1:20" x14ac:dyDescent="0.2">
      <c r="R8" s="84"/>
      <c r="S8" s="89"/>
      <c r="T8" s="88"/>
    </row>
    <row r="9" spans="1:20" x14ac:dyDescent="0.2">
      <c r="L9" s="70"/>
      <c r="M9" s="70"/>
      <c r="N9" s="70"/>
      <c r="O9" s="70"/>
      <c r="P9" s="70"/>
      <c r="R9" s="84"/>
      <c r="S9" s="89"/>
      <c r="T9" s="88"/>
    </row>
    <row r="10" spans="1:20" x14ac:dyDescent="0.2">
      <c r="L10" s="70"/>
      <c r="M10" s="70"/>
      <c r="N10" s="70"/>
      <c r="O10" s="70"/>
      <c r="P10" s="70"/>
      <c r="R10" s="84"/>
      <c r="S10" s="89"/>
      <c r="T10" s="88"/>
    </row>
    <row r="11" spans="1:20" x14ac:dyDescent="0.2">
      <c r="O11" s="70"/>
      <c r="P11" s="70"/>
      <c r="R11" s="84"/>
      <c r="S11" s="89"/>
      <c r="T11" s="88"/>
    </row>
    <row r="12" spans="1:20" x14ac:dyDescent="0.2">
      <c r="O12" s="70"/>
      <c r="P12" s="70"/>
      <c r="R12" s="84"/>
      <c r="S12" s="89"/>
      <c r="T12" s="88"/>
    </row>
    <row r="13" spans="1:20" x14ac:dyDescent="0.2">
      <c r="O13" s="70"/>
      <c r="P13" s="70"/>
      <c r="R13" s="84"/>
      <c r="S13" s="89"/>
      <c r="T13" s="88"/>
    </row>
    <row r="14" spans="1:20" ht="5.25" customHeight="1" thickBot="1" x14ac:dyDescent="0.25">
      <c r="O14" s="70"/>
      <c r="P14" s="70"/>
      <c r="R14" s="84"/>
      <c r="S14" s="89"/>
      <c r="T14" s="88"/>
    </row>
    <row r="15" spans="1:20" ht="12.75" customHeight="1" x14ac:dyDescent="0.2">
      <c r="B15" s="302"/>
      <c r="O15" s="70"/>
      <c r="P15" s="70"/>
      <c r="R15" s="84"/>
      <c r="S15" s="89"/>
      <c r="T15" s="88"/>
    </row>
    <row r="16" spans="1:20" ht="12.75" customHeight="1" thickBot="1" x14ac:dyDescent="0.25">
      <c r="B16" s="303"/>
      <c r="O16" s="70"/>
      <c r="P16" s="70"/>
      <c r="R16" s="84"/>
      <c r="S16" s="89"/>
      <c r="T16" s="88"/>
    </row>
    <row r="17" spans="1:20" ht="5.25" customHeight="1" x14ac:dyDescent="0.2">
      <c r="O17" s="70"/>
      <c r="P17" s="70"/>
      <c r="R17" s="84"/>
      <c r="S17" s="89"/>
      <c r="T17" s="88"/>
    </row>
    <row r="18" spans="1:20" ht="12.75" customHeight="1" x14ac:dyDescent="0.2">
      <c r="B18" s="580" t="s">
        <v>172</v>
      </c>
      <c r="C18" s="71"/>
      <c r="D18" s="653" t="s">
        <v>1373</v>
      </c>
      <c r="E18" s="653" t="s">
        <v>1374</v>
      </c>
      <c r="F18" s="654" t="s">
        <v>185</v>
      </c>
      <c r="G18" s="653" t="s">
        <v>1375</v>
      </c>
      <c r="O18" s="70"/>
      <c r="P18" s="70"/>
      <c r="R18" s="84"/>
      <c r="S18" s="89"/>
      <c r="T18" s="88"/>
    </row>
    <row r="19" spans="1:20" ht="48" customHeight="1" x14ac:dyDescent="0.2">
      <c r="B19" s="652"/>
      <c r="C19" s="72"/>
      <c r="D19" s="653"/>
      <c r="E19" s="653"/>
      <c r="F19" s="655"/>
      <c r="G19" s="653"/>
      <c r="O19" s="70"/>
      <c r="P19" s="70"/>
      <c r="R19" s="84"/>
      <c r="S19" s="89"/>
      <c r="T19" s="88"/>
    </row>
    <row r="20" spans="1:20" x14ac:dyDescent="0.2">
      <c r="B20" s="592" t="s">
        <v>1348</v>
      </c>
      <c r="C20" s="592"/>
      <c r="D20" s="592"/>
      <c r="E20" s="592"/>
      <c r="F20" s="592"/>
      <c r="G20" s="592"/>
      <c r="O20" s="70"/>
      <c r="P20" s="70"/>
      <c r="R20" s="84"/>
      <c r="S20" s="89"/>
      <c r="T20" s="88"/>
    </row>
    <row r="21" spans="1:20" x14ac:dyDescent="0.2">
      <c r="A21" s="68">
        <v>1</v>
      </c>
      <c r="B21" s="73" t="s">
        <v>174</v>
      </c>
      <c r="C21" s="74"/>
      <c r="D21" s="82"/>
      <c r="E21" s="77"/>
      <c r="F21" s="75"/>
      <c r="G21" s="76">
        <f>((D21*E21)+(F21))</f>
        <v>0</v>
      </c>
      <c r="O21" s="70"/>
      <c r="P21" s="70"/>
      <c r="R21" s="84"/>
      <c r="S21" s="89"/>
      <c r="T21" s="88"/>
    </row>
    <row r="22" spans="1:20" x14ac:dyDescent="0.2">
      <c r="A22" s="68">
        <f>A21+1</f>
        <v>2</v>
      </c>
      <c r="B22" s="73" t="s">
        <v>174</v>
      </c>
      <c r="C22" s="74"/>
      <c r="D22" s="82"/>
      <c r="E22" s="77"/>
      <c r="F22" s="75"/>
      <c r="G22" s="76">
        <f>((D22*E22)+(F22))</f>
        <v>0</v>
      </c>
      <c r="O22" s="70"/>
      <c r="P22" s="70"/>
      <c r="R22" s="84"/>
      <c r="S22" s="89"/>
      <c r="T22" s="88"/>
    </row>
    <row r="23" spans="1:20" x14ac:dyDescent="0.2">
      <c r="A23" s="68">
        <f>A22+1</f>
        <v>3</v>
      </c>
      <c r="B23" s="73" t="s">
        <v>174</v>
      </c>
      <c r="C23" s="74"/>
      <c r="D23" s="82"/>
      <c r="E23" s="77"/>
      <c r="F23" s="75"/>
      <c r="G23" s="76">
        <f>((D23*E23)+(F23))</f>
        <v>0</v>
      </c>
      <c r="O23" s="70"/>
      <c r="P23" s="70"/>
      <c r="R23" s="84"/>
      <c r="S23" s="89"/>
      <c r="T23" s="88"/>
    </row>
    <row r="24" spans="1:20" x14ac:dyDescent="0.2">
      <c r="A24" s="68">
        <f>A23+1</f>
        <v>4</v>
      </c>
      <c r="B24" s="73" t="s">
        <v>174</v>
      </c>
      <c r="C24" s="74"/>
      <c r="D24" s="82"/>
      <c r="E24" s="77"/>
      <c r="F24" s="384"/>
      <c r="G24" s="76">
        <f>((D24*E24)+(F24))</f>
        <v>0</v>
      </c>
      <c r="O24" s="70"/>
      <c r="P24" s="70"/>
      <c r="R24" s="84"/>
      <c r="S24" s="89"/>
      <c r="T24" s="88"/>
    </row>
    <row r="25" spans="1:20" x14ac:dyDescent="0.2">
      <c r="A25" s="68">
        <f>A24+1</f>
        <v>5</v>
      </c>
      <c r="B25" s="73" t="s">
        <v>174</v>
      </c>
      <c r="C25" s="74"/>
      <c r="D25" s="82"/>
      <c r="E25" s="77"/>
      <c r="F25" s="75"/>
      <c r="G25" s="76">
        <f>((D25*E25)+(F25))</f>
        <v>0</v>
      </c>
      <c r="O25" s="70"/>
      <c r="P25" s="70"/>
      <c r="R25" s="84"/>
      <c r="S25" s="89"/>
      <c r="T25" s="88"/>
    </row>
    <row r="26" spans="1:20" x14ac:dyDescent="0.2">
      <c r="B26" s="78" t="s">
        <v>1349</v>
      </c>
      <c r="C26" s="79"/>
      <c r="D26" s="173">
        <f>SUM(D21:D25)</f>
        <v>0</v>
      </c>
      <c r="E26" s="174" t="e">
        <f>(SUMPRODUCT(D21:D25,E21:E25))/SUM(D21:D25)</f>
        <v>#DIV/0!</v>
      </c>
      <c r="F26" s="175">
        <f>SUM(F21:F25)</f>
        <v>0</v>
      </c>
      <c r="G26" s="174">
        <f>SUM(G21:G25)</f>
        <v>0</v>
      </c>
      <c r="O26" s="70"/>
      <c r="P26" s="70"/>
      <c r="R26" s="84"/>
      <c r="S26" s="89"/>
      <c r="T26" s="88"/>
    </row>
    <row r="27" spans="1:20" x14ac:dyDescent="0.2">
      <c r="B27" s="589"/>
      <c r="C27" s="590"/>
      <c r="D27" s="590"/>
      <c r="E27" s="590"/>
      <c r="F27" s="590"/>
      <c r="G27" s="591"/>
      <c r="O27" s="70"/>
      <c r="P27" s="70"/>
      <c r="R27" s="84"/>
      <c r="S27" s="89"/>
      <c r="T27" s="88"/>
    </row>
    <row r="28" spans="1:20" x14ac:dyDescent="0.2">
      <c r="B28" s="592" t="s">
        <v>1351</v>
      </c>
      <c r="C28" s="592"/>
      <c r="D28" s="592"/>
      <c r="E28" s="592"/>
      <c r="F28" s="592"/>
      <c r="G28" s="592"/>
      <c r="O28" s="70"/>
      <c r="P28" s="70"/>
      <c r="R28" s="84"/>
      <c r="S28" s="89"/>
      <c r="T28" s="88"/>
    </row>
    <row r="29" spans="1:20" x14ac:dyDescent="0.2">
      <c r="A29" s="68">
        <v>1</v>
      </c>
      <c r="B29" s="73" t="s">
        <v>174</v>
      </c>
      <c r="C29" s="74"/>
      <c r="D29" s="82"/>
      <c r="E29" s="77"/>
      <c r="F29" s="75"/>
      <c r="G29" s="76">
        <f>((D29*E29)+(F29))</f>
        <v>0</v>
      </c>
      <c r="O29" s="70"/>
      <c r="P29" s="70"/>
      <c r="R29" s="84"/>
      <c r="S29" s="88"/>
      <c r="T29" s="88"/>
    </row>
    <row r="30" spans="1:20" x14ac:dyDescent="0.2">
      <c r="A30" s="68">
        <f>A29+1</f>
        <v>2</v>
      </c>
      <c r="B30" s="73" t="s">
        <v>174</v>
      </c>
      <c r="C30" s="74"/>
      <c r="D30" s="82"/>
      <c r="E30" s="77"/>
      <c r="F30" s="75"/>
      <c r="G30" s="76">
        <f>((D30*E30)+(F30))</f>
        <v>0</v>
      </c>
      <c r="O30" s="70"/>
      <c r="P30" s="70"/>
      <c r="R30" s="84"/>
      <c r="T30" s="90"/>
    </row>
    <row r="31" spans="1:20" x14ac:dyDescent="0.2">
      <c r="A31" s="68">
        <f>SUM(A30,1)</f>
        <v>3</v>
      </c>
      <c r="B31" s="73" t="s">
        <v>174</v>
      </c>
      <c r="C31" s="74"/>
      <c r="D31" s="82"/>
      <c r="E31" s="77"/>
      <c r="F31" s="75"/>
      <c r="G31" s="76">
        <f>((D31*E31)+(F31))</f>
        <v>0</v>
      </c>
      <c r="O31" s="70"/>
      <c r="P31" s="70"/>
      <c r="R31" s="84"/>
      <c r="T31" s="90"/>
    </row>
    <row r="32" spans="1:20" x14ac:dyDescent="0.2">
      <c r="A32" s="68">
        <f>SUM(A31,1)</f>
        <v>4</v>
      </c>
      <c r="B32" s="73" t="s">
        <v>174</v>
      </c>
      <c r="C32" s="74"/>
      <c r="D32" s="82"/>
      <c r="E32" s="77"/>
      <c r="F32" s="75"/>
      <c r="G32" s="76">
        <f>((D32*E32)+(F32))</f>
        <v>0</v>
      </c>
      <c r="O32" s="70"/>
      <c r="P32" s="70"/>
      <c r="R32" s="84"/>
      <c r="T32" s="90"/>
    </row>
    <row r="33" spans="1:20" x14ac:dyDescent="0.2">
      <c r="A33" s="68">
        <f>SUM(A32,1)</f>
        <v>5</v>
      </c>
      <c r="B33" s="73" t="s">
        <v>174</v>
      </c>
      <c r="C33" s="74"/>
      <c r="D33" s="82"/>
      <c r="E33" s="77"/>
      <c r="F33" s="75"/>
      <c r="G33" s="76">
        <f>((D33*E33)+(F33))</f>
        <v>0</v>
      </c>
      <c r="O33" s="70"/>
      <c r="P33" s="70"/>
      <c r="R33" s="84"/>
      <c r="T33" s="90"/>
    </row>
    <row r="34" spans="1:20" x14ac:dyDescent="0.2">
      <c r="B34" s="78" t="s">
        <v>1350</v>
      </c>
      <c r="C34" s="79"/>
      <c r="D34" s="173">
        <f>SUM(D29:D33)</f>
        <v>0</v>
      </c>
      <c r="E34" s="174" t="e">
        <f>(SUMPRODUCT(D29:D33,E29:E33))/SUM(D29:D33)</f>
        <v>#DIV/0!</v>
      </c>
      <c r="F34" s="174">
        <f>SUM(F29:F33)</f>
        <v>0</v>
      </c>
      <c r="G34" s="174">
        <f>SUM(G29:G33)</f>
        <v>0</v>
      </c>
      <c r="O34" s="70"/>
      <c r="P34" s="70"/>
      <c r="R34" s="84"/>
      <c r="T34" s="90"/>
    </row>
    <row r="35" spans="1:20" x14ac:dyDescent="0.2">
      <c r="B35" s="589"/>
      <c r="C35" s="590"/>
      <c r="D35" s="590"/>
      <c r="E35" s="590"/>
      <c r="F35" s="590"/>
      <c r="G35" s="591"/>
      <c r="O35" s="70"/>
      <c r="P35" s="70"/>
      <c r="R35" s="84"/>
      <c r="T35" s="90"/>
    </row>
    <row r="36" spans="1:20" x14ac:dyDescent="0.2">
      <c r="B36" s="592" t="s">
        <v>176</v>
      </c>
      <c r="C36" s="592"/>
      <c r="D36" s="592"/>
      <c r="E36" s="592"/>
      <c r="F36" s="592"/>
      <c r="G36" s="592"/>
      <c r="O36" s="70"/>
      <c r="P36" s="70"/>
      <c r="R36" s="84"/>
      <c r="T36" s="90"/>
    </row>
    <row r="37" spans="1:20" x14ac:dyDescent="0.2">
      <c r="A37" s="68">
        <v>1</v>
      </c>
      <c r="B37" s="73" t="s">
        <v>174</v>
      </c>
      <c r="C37" s="74"/>
      <c r="D37" s="82"/>
      <c r="E37" s="77"/>
      <c r="F37" s="75"/>
      <c r="G37" s="76">
        <f t="shared" ref="G37:G58" si="0">((D37*E37)+(F37))</f>
        <v>0</v>
      </c>
      <c r="R37" s="84"/>
      <c r="T37" s="90"/>
    </row>
    <row r="38" spans="1:20" x14ac:dyDescent="0.2">
      <c r="A38" s="68">
        <f>A37+1</f>
        <v>2</v>
      </c>
      <c r="B38" s="73" t="s">
        <v>174</v>
      </c>
      <c r="C38" s="74"/>
      <c r="D38" s="82"/>
      <c r="E38" s="77"/>
      <c r="F38" s="75"/>
      <c r="G38" s="76">
        <f t="shared" si="0"/>
        <v>0</v>
      </c>
      <c r="R38" s="84"/>
      <c r="T38" s="90"/>
    </row>
    <row r="39" spans="1:20" x14ac:dyDescent="0.2">
      <c r="A39" s="68">
        <f t="shared" ref="A39:A58" si="1">A38+1</f>
        <v>3</v>
      </c>
      <c r="B39" s="73" t="s">
        <v>174</v>
      </c>
      <c r="C39" s="74"/>
      <c r="D39" s="82"/>
      <c r="E39" s="77"/>
      <c r="F39" s="75"/>
      <c r="G39" s="76">
        <f t="shared" si="0"/>
        <v>0</v>
      </c>
      <c r="R39" s="84"/>
      <c r="T39" s="90"/>
    </row>
    <row r="40" spans="1:20" x14ac:dyDescent="0.2">
      <c r="A40" s="68">
        <f t="shared" si="1"/>
        <v>4</v>
      </c>
      <c r="B40" s="73" t="s">
        <v>174</v>
      </c>
      <c r="C40" s="74"/>
      <c r="D40" s="82"/>
      <c r="E40" s="77"/>
      <c r="F40" s="75"/>
      <c r="G40" s="76">
        <f t="shared" si="0"/>
        <v>0</v>
      </c>
      <c r="R40" s="84"/>
      <c r="T40" s="90"/>
    </row>
    <row r="41" spans="1:20" x14ac:dyDescent="0.2">
      <c r="A41" s="68">
        <f t="shared" si="1"/>
        <v>5</v>
      </c>
      <c r="B41" s="73" t="s">
        <v>174</v>
      </c>
      <c r="C41" s="74"/>
      <c r="D41" s="82"/>
      <c r="E41" s="77"/>
      <c r="F41" s="75"/>
      <c r="G41" s="76">
        <f t="shared" si="0"/>
        <v>0</v>
      </c>
      <c r="R41" s="84"/>
      <c r="T41" s="90"/>
    </row>
    <row r="42" spans="1:20" x14ac:dyDescent="0.2">
      <c r="A42" s="68">
        <f t="shared" si="1"/>
        <v>6</v>
      </c>
      <c r="B42" s="73" t="s">
        <v>174</v>
      </c>
      <c r="C42" s="74"/>
      <c r="D42" s="82"/>
      <c r="E42" s="77"/>
      <c r="F42" s="75"/>
      <c r="G42" s="76">
        <f t="shared" si="0"/>
        <v>0</v>
      </c>
      <c r="R42" s="84"/>
      <c r="T42" s="90"/>
    </row>
    <row r="43" spans="1:20" x14ac:dyDescent="0.2">
      <c r="A43" s="68">
        <f t="shared" si="1"/>
        <v>7</v>
      </c>
      <c r="B43" s="73" t="s">
        <v>174</v>
      </c>
      <c r="C43" s="74"/>
      <c r="D43" s="82"/>
      <c r="E43" s="77"/>
      <c r="F43" s="75"/>
      <c r="G43" s="76">
        <f t="shared" si="0"/>
        <v>0</v>
      </c>
      <c r="R43" s="84"/>
      <c r="T43" s="90"/>
    </row>
    <row r="44" spans="1:20" x14ac:dyDescent="0.2">
      <c r="A44" s="68">
        <f t="shared" si="1"/>
        <v>8</v>
      </c>
      <c r="B44" s="73" t="s">
        <v>174</v>
      </c>
      <c r="C44" s="74"/>
      <c r="D44" s="82"/>
      <c r="E44" s="77"/>
      <c r="F44" s="75"/>
      <c r="G44" s="76">
        <f t="shared" si="0"/>
        <v>0</v>
      </c>
      <c r="R44" s="84"/>
      <c r="T44" s="90"/>
    </row>
    <row r="45" spans="1:20" x14ac:dyDescent="0.2">
      <c r="A45" s="68">
        <f t="shared" si="1"/>
        <v>9</v>
      </c>
      <c r="B45" s="73" t="s">
        <v>174</v>
      </c>
      <c r="C45" s="74"/>
      <c r="D45" s="82"/>
      <c r="E45" s="77"/>
      <c r="F45" s="75"/>
      <c r="G45" s="76">
        <f t="shared" si="0"/>
        <v>0</v>
      </c>
      <c r="R45" s="84"/>
      <c r="T45" s="90"/>
    </row>
    <row r="46" spans="1:20" x14ac:dyDescent="0.2">
      <c r="A46" s="68">
        <f>SUM(A45,1)</f>
        <v>10</v>
      </c>
      <c r="B46" s="73" t="s">
        <v>174</v>
      </c>
      <c r="C46" s="74"/>
      <c r="D46" s="82"/>
      <c r="E46" s="77"/>
      <c r="F46" s="75"/>
      <c r="G46" s="76">
        <f t="shared" si="0"/>
        <v>0</v>
      </c>
      <c r="R46" s="84"/>
      <c r="T46" s="90"/>
    </row>
    <row r="47" spans="1:20" x14ac:dyDescent="0.2">
      <c r="A47" s="68">
        <f>SUM(A46,1)</f>
        <v>11</v>
      </c>
      <c r="B47" s="73" t="s">
        <v>174</v>
      </c>
      <c r="C47" s="74"/>
      <c r="D47" s="82"/>
      <c r="E47" s="77"/>
      <c r="F47" s="75"/>
      <c r="G47" s="76">
        <f t="shared" si="0"/>
        <v>0</v>
      </c>
      <c r="R47" s="84"/>
      <c r="T47" s="90"/>
    </row>
    <row r="48" spans="1:20" x14ac:dyDescent="0.2">
      <c r="A48" s="68">
        <f>SUM(A47,1)</f>
        <v>12</v>
      </c>
      <c r="B48" s="73" t="s">
        <v>174</v>
      </c>
      <c r="C48" s="74"/>
      <c r="D48" s="82"/>
      <c r="E48" s="77"/>
      <c r="F48" s="75"/>
      <c r="G48" s="76">
        <f t="shared" si="0"/>
        <v>0</v>
      </c>
      <c r="R48" s="84"/>
      <c r="T48" s="90"/>
    </row>
    <row r="49" spans="1:20" x14ac:dyDescent="0.2">
      <c r="A49" s="68">
        <f>SUM(A48,1)</f>
        <v>13</v>
      </c>
      <c r="B49" s="73" t="s">
        <v>174</v>
      </c>
      <c r="C49" s="74"/>
      <c r="D49" s="82"/>
      <c r="E49" s="77"/>
      <c r="F49" s="75"/>
      <c r="G49" s="76">
        <f t="shared" si="0"/>
        <v>0</v>
      </c>
      <c r="R49" s="84"/>
      <c r="T49" s="90"/>
    </row>
    <row r="50" spans="1:20" x14ac:dyDescent="0.2">
      <c r="A50" s="68">
        <f>SUM(A49,1)</f>
        <v>14</v>
      </c>
      <c r="B50" s="73" t="s">
        <v>174</v>
      </c>
      <c r="C50" s="74"/>
      <c r="D50" s="82"/>
      <c r="E50" s="77"/>
      <c r="F50" s="75"/>
      <c r="G50" s="76">
        <f t="shared" si="0"/>
        <v>0</v>
      </c>
      <c r="R50" s="84"/>
      <c r="T50" s="90"/>
    </row>
    <row r="51" spans="1:20" x14ac:dyDescent="0.2">
      <c r="A51" s="68">
        <f t="shared" si="1"/>
        <v>15</v>
      </c>
      <c r="B51" s="73" t="s">
        <v>174</v>
      </c>
      <c r="C51" s="74"/>
      <c r="D51" s="82"/>
      <c r="E51" s="77"/>
      <c r="F51" s="75"/>
      <c r="G51" s="76">
        <f t="shared" si="0"/>
        <v>0</v>
      </c>
      <c r="R51" s="84"/>
      <c r="T51" s="90"/>
    </row>
    <row r="52" spans="1:20" x14ac:dyDescent="0.2">
      <c r="A52" s="68">
        <f t="shared" si="1"/>
        <v>16</v>
      </c>
      <c r="B52" s="73" t="s">
        <v>174</v>
      </c>
      <c r="C52" s="74"/>
      <c r="D52" s="82"/>
      <c r="E52" s="77"/>
      <c r="F52" s="75"/>
      <c r="G52" s="76">
        <f t="shared" si="0"/>
        <v>0</v>
      </c>
      <c r="R52" s="84"/>
      <c r="T52" s="90"/>
    </row>
    <row r="53" spans="1:20" x14ac:dyDescent="0.2">
      <c r="A53" s="68">
        <f t="shared" si="1"/>
        <v>17</v>
      </c>
      <c r="B53" s="73" t="s">
        <v>174</v>
      </c>
      <c r="C53" s="74"/>
      <c r="D53" s="82"/>
      <c r="E53" s="77"/>
      <c r="F53" s="75"/>
      <c r="G53" s="76">
        <f t="shared" si="0"/>
        <v>0</v>
      </c>
      <c r="R53" s="84"/>
      <c r="T53" s="90"/>
    </row>
    <row r="54" spans="1:20" x14ac:dyDescent="0.2">
      <c r="A54" s="68">
        <f t="shared" si="1"/>
        <v>18</v>
      </c>
      <c r="B54" s="73" t="s">
        <v>174</v>
      </c>
      <c r="C54" s="74"/>
      <c r="D54" s="82"/>
      <c r="E54" s="77"/>
      <c r="F54" s="75"/>
      <c r="G54" s="76">
        <f t="shared" si="0"/>
        <v>0</v>
      </c>
      <c r="R54" s="84"/>
      <c r="T54" s="90"/>
    </row>
    <row r="55" spans="1:20" x14ac:dyDescent="0.2">
      <c r="A55" s="68">
        <f t="shared" si="1"/>
        <v>19</v>
      </c>
      <c r="B55" s="73" t="s">
        <v>174</v>
      </c>
      <c r="C55" s="74"/>
      <c r="D55" s="82"/>
      <c r="E55" s="77"/>
      <c r="F55" s="75"/>
      <c r="G55" s="76">
        <f t="shared" si="0"/>
        <v>0</v>
      </c>
      <c r="R55" s="84"/>
      <c r="T55" s="90"/>
    </row>
    <row r="56" spans="1:20" x14ac:dyDescent="0.2">
      <c r="A56" s="68">
        <f t="shared" si="1"/>
        <v>20</v>
      </c>
      <c r="B56" s="73" t="s">
        <v>174</v>
      </c>
      <c r="C56" s="74"/>
      <c r="D56" s="82"/>
      <c r="E56" s="77"/>
      <c r="F56" s="75"/>
      <c r="G56" s="76">
        <f t="shared" si="0"/>
        <v>0</v>
      </c>
      <c r="R56" s="84"/>
      <c r="T56" s="90"/>
    </row>
    <row r="57" spans="1:20" x14ac:dyDescent="0.2">
      <c r="A57" s="68">
        <f t="shared" si="1"/>
        <v>21</v>
      </c>
      <c r="B57" s="73" t="s">
        <v>174</v>
      </c>
      <c r="C57" s="74"/>
      <c r="D57" s="82"/>
      <c r="E57" s="77"/>
      <c r="F57" s="75"/>
      <c r="G57" s="76">
        <f t="shared" si="0"/>
        <v>0</v>
      </c>
      <c r="R57" s="84"/>
      <c r="T57" s="90"/>
    </row>
    <row r="58" spans="1:20" x14ac:dyDescent="0.2">
      <c r="A58" s="68">
        <f t="shared" si="1"/>
        <v>22</v>
      </c>
      <c r="B58" s="73" t="s">
        <v>174</v>
      </c>
      <c r="C58" s="80"/>
      <c r="D58" s="82"/>
      <c r="E58" s="77"/>
      <c r="F58" s="75"/>
      <c r="G58" s="76">
        <f t="shared" si="0"/>
        <v>0</v>
      </c>
      <c r="R58" s="84"/>
    </row>
    <row r="59" spans="1:20" x14ac:dyDescent="0.2">
      <c r="B59" s="78" t="s">
        <v>177</v>
      </c>
      <c r="C59" s="81"/>
      <c r="D59" s="173">
        <f>SUM(D37:D58)</f>
        <v>0</v>
      </c>
      <c r="E59" s="174" t="e">
        <f>(SUMPRODUCT(D37:D58,E37:E58))/SUM(D37:D58)</f>
        <v>#DIV/0!</v>
      </c>
      <c r="F59" s="175">
        <f>SUM(F37:F58)</f>
        <v>0</v>
      </c>
      <c r="G59" s="174">
        <f>SUM(G37:G58)</f>
        <v>0</v>
      </c>
      <c r="R59" s="84"/>
    </row>
    <row r="60" spans="1:20" x14ac:dyDescent="0.2">
      <c r="R60" s="84"/>
    </row>
    <row r="61" spans="1:20" x14ac:dyDescent="0.2">
      <c r="R61" s="84"/>
    </row>
    <row r="62" spans="1:20" x14ac:dyDescent="0.2">
      <c r="B62" s="78" t="s">
        <v>178</v>
      </c>
      <c r="D62" s="176">
        <f>D26+D34+D59</f>
        <v>0</v>
      </c>
      <c r="E62" s="174" t="e">
        <f>(G62-F62)/D62</f>
        <v>#DIV/0!</v>
      </c>
      <c r="F62" s="174">
        <f>F59+F34+F26</f>
        <v>0</v>
      </c>
      <c r="G62" s="174">
        <f>G59+G34+G26</f>
        <v>0</v>
      </c>
      <c r="R62" s="84"/>
    </row>
  </sheetData>
  <sheetProtection selectLockedCells="1"/>
  <mergeCells count="13">
    <mergeCell ref="B20:G20"/>
    <mergeCell ref="B27:G27"/>
    <mergeCell ref="B28:G28"/>
    <mergeCell ref="B35:G35"/>
    <mergeCell ref="B36:G36"/>
    <mergeCell ref="C3:F3"/>
    <mergeCell ref="A1:G1"/>
    <mergeCell ref="A4:B4"/>
    <mergeCell ref="B18:B19"/>
    <mergeCell ref="D18:D19"/>
    <mergeCell ref="E18:E19"/>
    <mergeCell ref="F18:F19"/>
    <mergeCell ref="G18:G19"/>
  </mergeCells>
  <phoneticPr fontId="29" type="noConversion"/>
  <pageMargins left="0.5" right="0.5" top="0.5" bottom="0.75" header="0.5" footer="0.5"/>
  <pageSetup scale="74" fitToHeight="0" orientation="portrait" r:id="rId1"/>
  <headerFooter alignWithMargins="0">
    <oddFooter>&amp;L&amp;8AEE&amp;CLast modified on &amp;D, &amp;T&amp;RPage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 macro="[0]!InsertARow_ProvPP">
                <anchor moveWithCells="1" sizeWithCells="1">
                  <from>
                    <xdr:col>1</xdr:col>
                    <xdr:colOff>38100</xdr:colOff>
                    <xdr:row>14</xdr:row>
                    <xdr:rowOff>19050</xdr:rowOff>
                  </from>
                  <to>
                    <xdr:col>1</xdr:col>
                    <xdr:colOff>3352800</xdr:colOff>
                    <xdr:row>15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T120"/>
  <sheetViews>
    <sheetView showGridLines="0" zoomScaleNormal="100" zoomScaleSheetLayoutView="100" zoomScalePageLayoutView="150" workbookViewId="0">
      <selection activeCell="M24" sqref="M24"/>
    </sheetView>
  </sheetViews>
  <sheetFormatPr defaultColWidth="9.140625" defaultRowHeight="12.75" customHeight="1" x14ac:dyDescent="0.2"/>
  <cols>
    <col min="1" max="1" width="28.5703125" style="448" customWidth="1"/>
    <col min="2" max="2" width="37.28515625" style="448" customWidth="1"/>
    <col min="3" max="3" width="23" style="448" customWidth="1"/>
    <col min="4" max="4" width="23.42578125" style="448" customWidth="1"/>
    <col min="5" max="9" width="12.140625" style="448" hidden="1" customWidth="1"/>
    <col min="10" max="10" width="14.42578125" style="449" bestFit="1" customWidth="1"/>
    <col min="11" max="13" width="14.42578125" style="449" customWidth="1"/>
    <col min="14" max="14" width="15.5703125" style="449" customWidth="1"/>
    <col min="15" max="15" width="11.28515625" style="448" bestFit="1" customWidth="1"/>
    <col min="16" max="16" width="10.28515625" style="448" bestFit="1" customWidth="1"/>
    <col min="17" max="17" width="12.28515625" style="448" bestFit="1" customWidth="1"/>
    <col min="18" max="18" width="9.28515625" style="448" bestFit="1" customWidth="1"/>
    <col min="19" max="19" width="15.7109375" style="448" bestFit="1" customWidth="1"/>
    <col min="20" max="20" width="12" style="448" bestFit="1" customWidth="1"/>
    <col min="21" max="21" width="15.7109375" style="448" customWidth="1"/>
    <col min="22" max="22" width="11.140625" style="448" bestFit="1" customWidth="1"/>
    <col min="23" max="16384" width="9.140625" style="448"/>
  </cols>
  <sheetData>
    <row r="1" spans="1:16" ht="12.75" customHeight="1" x14ac:dyDescent="0.25">
      <c r="A1" s="710" t="s">
        <v>33</v>
      </c>
      <c r="B1" s="710"/>
      <c r="C1" s="710"/>
      <c r="D1" s="710"/>
    </row>
    <row r="2" spans="1:16" ht="12.75" customHeight="1" x14ac:dyDescent="0.25">
      <c r="A2" s="710" t="s">
        <v>93</v>
      </c>
      <c r="B2" s="710"/>
      <c r="C2" s="710"/>
      <c r="D2" s="710"/>
    </row>
    <row r="3" spans="1:16" ht="12.75" customHeight="1" x14ac:dyDescent="0.25">
      <c r="B3" s="447"/>
      <c r="C3" s="447"/>
      <c r="D3" s="447"/>
    </row>
    <row r="4" spans="1:16" ht="12.75" customHeight="1" x14ac:dyDescent="0.25">
      <c r="A4" s="710" t="s">
        <v>94</v>
      </c>
      <c r="B4" s="710"/>
      <c r="C4" s="710"/>
      <c r="D4" s="710"/>
      <c r="J4" s="448"/>
      <c r="K4" s="448"/>
      <c r="L4" s="448"/>
      <c r="M4" s="448"/>
      <c r="N4" s="448"/>
    </row>
    <row r="5" spans="1:16" ht="12.75" customHeight="1" x14ac:dyDescent="0.25">
      <c r="A5" s="710" t="s">
        <v>1376</v>
      </c>
      <c r="B5" s="710"/>
      <c r="C5" s="710"/>
      <c r="D5" s="710"/>
      <c r="J5" s="448"/>
      <c r="K5" s="448"/>
      <c r="L5" s="448"/>
      <c r="M5" s="448"/>
      <c r="N5" s="448"/>
    </row>
    <row r="6" spans="1:16" ht="12.75" customHeight="1" thickBot="1" x14ac:dyDescent="0.3">
      <c r="B6" s="447"/>
      <c r="C6" s="447"/>
      <c r="D6" s="447"/>
      <c r="J6" s="448"/>
      <c r="K6" s="448"/>
      <c r="L6" s="448"/>
      <c r="M6" s="448"/>
      <c r="N6" s="448"/>
    </row>
    <row r="7" spans="1:16" ht="12.75" customHeight="1" x14ac:dyDescent="0.2">
      <c r="A7" s="450" t="s">
        <v>1</v>
      </c>
      <c r="B7" s="708"/>
      <c r="C7" s="709"/>
      <c r="D7" s="451" t="s">
        <v>118</v>
      </c>
      <c r="J7" s="448"/>
      <c r="K7" s="448"/>
      <c r="L7" s="448"/>
      <c r="M7" s="448"/>
      <c r="N7" s="448"/>
    </row>
    <row r="8" spans="1:16" ht="12.75" customHeight="1" thickBot="1" x14ac:dyDescent="0.25">
      <c r="A8" s="452" t="e">
        <f>VLOOKUP('Table 1 Enrollment'!B15,'Table 1 Enrollment'!$M$2:$S$536,4,FALSE)</f>
        <v>#N/A</v>
      </c>
      <c r="B8" s="708"/>
      <c r="C8" s="709"/>
      <c r="D8" s="452" t="e">
        <f>VLOOKUP('Table 1 Enrollment'!B15,'Table 1 Enrollment'!$M$2:$S$536,3,FALSE)</f>
        <v>#N/A</v>
      </c>
      <c r="J8" s="448"/>
      <c r="K8" s="448"/>
      <c r="L8" s="448"/>
      <c r="M8" s="448"/>
      <c r="N8" s="453"/>
    </row>
    <row r="9" spans="1:16" ht="12.75" customHeight="1" thickBot="1" x14ac:dyDescent="0.25">
      <c r="B9" s="454"/>
      <c r="J9" s="455"/>
      <c r="K9" s="455"/>
      <c r="L9" s="455"/>
      <c r="M9" s="455"/>
      <c r="N9" s="456"/>
    </row>
    <row r="10" spans="1:16" ht="25.5" x14ac:dyDescent="0.2">
      <c r="A10" s="680" t="s">
        <v>170</v>
      </c>
      <c r="B10" s="681"/>
      <c r="C10" s="500" t="s">
        <v>179</v>
      </c>
      <c r="D10" s="500" t="s">
        <v>1407</v>
      </c>
      <c r="J10" s="457"/>
      <c r="K10" s="457"/>
      <c r="L10" s="457"/>
      <c r="M10" s="457"/>
      <c r="N10" s="458"/>
      <c r="P10" s="453"/>
    </row>
    <row r="11" spans="1:16" x14ac:dyDescent="0.2">
      <c r="A11" s="682" t="s">
        <v>209</v>
      </c>
      <c r="B11" s="683"/>
      <c r="C11" s="459">
        <f>'Table 1 Enrollment'!B60+'Table 1 Enrollment'!E60</f>
        <v>0</v>
      </c>
      <c r="D11" s="460">
        <f>IFERROR(IF(G38=G43,G24,"N/A FY09 Amount Greater"),0)</f>
        <v>0</v>
      </c>
      <c r="F11" s="461" t="s">
        <v>1395</v>
      </c>
      <c r="G11" s="462">
        <v>16151</v>
      </c>
      <c r="J11" s="457"/>
      <c r="K11" s="457"/>
      <c r="L11" s="457"/>
      <c r="M11" s="457"/>
      <c r="N11" s="458"/>
    </row>
    <row r="12" spans="1:16" x14ac:dyDescent="0.2">
      <c r="A12" s="682" t="s">
        <v>211</v>
      </c>
      <c r="B12" s="683"/>
      <c r="C12" s="459">
        <f>'Table 1 Enrollment'!B72+'Table 1 Enrollment'!E72</f>
        <v>0</v>
      </c>
      <c r="D12" s="460">
        <f>IFERROR(IF(G38=G43,G33,"N/A FY09 Amount Greater"),0)</f>
        <v>0</v>
      </c>
      <c r="F12" s="461" t="s">
        <v>1396</v>
      </c>
      <c r="G12" s="462">
        <v>18153</v>
      </c>
      <c r="J12" s="457"/>
      <c r="K12" s="457"/>
      <c r="L12" s="457"/>
      <c r="M12" s="457"/>
      <c r="N12" s="458"/>
      <c r="P12" s="453"/>
    </row>
    <row r="13" spans="1:16" ht="12.75" customHeight="1" x14ac:dyDescent="0.2">
      <c r="A13" s="684" t="s">
        <v>210</v>
      </c>
      <c r="B13" s="685"/>
      <c r="C13" s="459">
        <f>'Table 1 Enrollment'!B77+'Table 1 Enrollment'!E77</f>
        <v>0</v>
      </c>
      <c r="D13" s="460">
        <f>IFERROR(IF(G38=G43,G29,"N/A FY09 Amount Greater"),0)</f>
        <v>0</v>
      </c>
      <c r="F13" s="461" t="s">
        <v>1397</v>
      </c>
      <c r="G13" s="462">
        <v>10031</v>
      </c>
      <c r="J13" s="457"/>
      <c r="K13" s="457"/>
      <c r="L13" s="457"/>
      <c r="M13" s="457"/>
      <c r="N13" s="458"/>
    </row>
    <row r="14" spans="1:16" ht="13.5" thickBot="1" x14ac:dyDescent="0.25">
      <c r="A14" s="686" t="s">
        <v>264</v>
      </c>
      <c r="B14" s="687"/>
      <c r="C14" s="459">
        <f>'Table 1 Enrollment'!B66+'Table 1 Enrollment'!E66</f>
        <v>0</v>
      </c>
      <c r="D14" s="460">
        <f>IFERROR(IF(G38=G43,G36,"N/A FY09 Amount Greater"),0)</f>
        <v>0</v>
      </c>
      <c r="F14" s="453"/>
      <c r="G14" s="462"/>
      <c r="J14" s="457"/>
      <c r="K14" s="457"/>
      <c r="L14" s="457"/>
      <c r="M14" s="457"/>
      <c r="N14" s="458"/>
      <c r="P14" s="453"/>
    </row>
    <row r="15" spans="1:16" ht="12.75" customHeight="1" thickBot="1" x14ac:dyDescent="0.25">
      <c r="A15" s="688"/>
      <c r="B15" s="688"/>
      <c r="C15" s="501">
        <f>SUM(C11:C14)</f>
        <v>0</v>
      </c>
      <c r="D15" s="502">
        <f>IFERROR(G43,0)</f>
        <v>0</v>
      </c>
      <c r="F15" s="448" t="e">
        <f>D8&amp;" County Geographic Cost Adjustment:"</f>
        <v>#N/A</v>
      </c>
      <c r="G15" s="465" t="e">
        <f>VLOOKUP('Table 1 Enrollment'!B15,'Table 1 Enrollment'!$M$2:$S$536,5,FALSE)</f>
        <v>#N/A</v>
      </c>
      <c r="J15" s="457"/>
      <c r="K15" s="457"/>
      <c r="L15" s="457"/>
      <c r="M15" s="457"/>
      <c r="N15" s="458"/>
    </row>
    <row r="16" spans="1:16" ht="13.5" thickBot="1" x14ac:dyDescent="0.25">
      <c r="B16" s="466"/>
      <c r="C16" s="467"/>
      <c r="D16" s="468"/>
      <c r="G16" s="462"/>
      <c r="H16" s="469" t="s">
        <v>600</v>
      </c>
      <c r="J16" s="457"/>
      <c r="K16" s="457"/>
      <c r="L16" s="457"/>
      <c r="M16" s="457"/>
      <c r="N16" s="458"/>
    </row>
    <row r="17" spans="1:14" x14ac:dyDescent="0.2">
      <c r="A17" s="713"/>
      <c r="B17" s="693" t="s">
        <v>1402</v>
      </c>
      <c r="C17" s="694"/>
      <c r="D17" s="470" t="e">
        <f>VLOOKUP('Table 1 Enrollment'!B15,'Table 1 Enrollment'!$M$2:$V$536,10,FALSE)</f>
        <v>#N/A</v>
      </c>
      <c r="G17" s="462"/>
      <c r="H17" s="469"/>
      <c r="J17" s="457"/>
      <c r="K17" s="457"/>
      <c r="L17" s="457"/>
      <c r="M17" s="457"/>
      <c r="N17" s="458"/>
    </row>
    <row r="18" spans="1:14" ht="13.15" customHeight="1" thickBot="1" x14ac:dyDescent="0.25">
      <c r="A18" s="713"/>
      <c r="B18" s="711" t="s">
        <v>1399</v>
      </c>
      <c r="C18" s="712"/>
      <c r="D18" s="471" t="e">
        <f>ROUND(VLOOKUP('Table 1 Enrollment'!B15,'Table 1 Enrollment'!$M$2:$U$536,9,FALSE)*D15,0)</f>
        <v>#N/A</v>
      </c>
      <c r="G18" s="462"/>
      <c r="H18" s="469"/>
      <c r="J18" s="457"/>
      <c r="K18" s="457"/>
      <c r="L18" s="457"/>
      <c r="M18" s="457"/>
      <c r="N18" s="458"/>
    </row>
    <row r="19" spans="1:14" ht="5.45" customHeight="1" thickBot="1" x14ac:dyDescent="0.25">
      <c r="B19" s="472"/>
      <c r="C19" s="466"/>
      <c r="D19" s="466"/>
      <c r="G19" s="462"/>
      <c r="H19" s="469"/>
      <c r="J19" s="457"/>
      <c r="K19" s="457"/>
      <c r="L19" s="457"/>
      <c r="M19" s="457"/>
      <c r="N19" s="458"/>
    </row>
    <row r="20" spans="1:14" x14ac:dyDescent="0.2">
      <c r="A20" s="473"/>
      <c r="B20" s="693" t="s">
        <v>1403</v>
      </c>
      <c r="C20" s="694"/>
      <c r="D20" s="446"/>
      <c r="G20" s="462"/>
      <c r="H20" s="469"/>
      <c r="J20" s="457"/>
      <c r="K20" s="457"/>
      <c r="L20" s="457"/>
      <c r="M20" s="457"/>
      <c r="N20" s="458"/>
    </row>
    <row r="21" spans="1:14" ht="12.75" customHeight="1" thickBot="1" x14ac:dyDescent="0.25">
      <c r="B21" s="699" t="s">
        <v>1409</v>
      </c>
      <c r="C21" s="707"/>
      <c r="D21" s="445"/>
      <c r="G21" s="462"/>
      <c r="H21" s="474"/>
      <c r="J21" s="457"/>
      <c r="K21" s="457"/>
      <c r="L21" s="457"/>
      <c r="M21" s="457"/>
      <c r="N21" s="458"/>
    </row>
    <row r="22" spans="1:14" ht="5.45" customHeight="1" thickBot="1" x14ac:dyDescent="0.25">
      <c r="B22" s="466"/>
      <c r="C22" s="467"/>
      <c r="D22" s="475"/>
      <c r="G22" s="462"/>
      <c r="H22" s="469"/>
      <c r="J22" s="457"/>
      <c r="K22" s="457"/>
      <c r="L22" s="457"/>
      <c r="M22" s="457"/>
      <c r="N22" s="458"/>
    </row>
    <row r="23" spans="1:14" x14ac:dyDescent="0.2">
      <c r="B23" s="693" t="s">
        <v>137</v>
      </c>
      <c r="C23" s="694"/>
      <c r="D23" s="441"/>
      <c r="F23" s="448" t="s">
        <v>554</v>
      </c>
      <c r="G23" s="462">
        <f>C11</f>
        <v>0</v>
      </c>
      <c r="H23" s="474">
        <f>'Table 1 Enrollment'!B61+'Table 1 Enrollment'!E61</f>
        <v>0</v>
      </c>
      <c r="J23" s="457"/>
      <c r="K23" s="457"/>
      <c r="L23" s="457"/>
      <c r="M23" s="457"/>
      <c r="N23" s="458"/>
    </row>
    <row r="24" spans="1:14" ht="12.75" customHeight="1" x14ac:dyDescent="0.2">
      <c r="B24" s="691" t="s">
        <v>167</v>
      </c>
      <c r="C24" s="692"/>
      <c r="D24" s="442"/>
      <c r="F24" s="448" t="s">
        <v>555</v>
      </c>
      <c r="G24" s="462" t="e">
        <f>ROUND(G15*G11,0)*G23</f>
        <v>#N/A</v>
      </c>
      <c r="H24" s="448" t="e">
        <f>ROUND(G15*G11,0)*H23</f>
        <v>#N/A</v>
      </c>
      <c r="J24" s="457"/>
      <c r="K24" s="457"/>
      <c r="L24" s="457"/>
      <c r="M24" s="457"/>
      <c r="N24" s="458"/>
    </row>
    <row r="25" spans="1:14" ht="12.75" customHeight="1" x14ac:dyDescent="0.2">
      <c r="B25" s="689" t="s">
        <v>169</v>
      </c>
      <c r="C25" s="690"/>
      <c r="D25" s="442"/>
      <c r="G25" s="462"/>
      <c r="J25" s="457"/>
      <c r="K25" s="457"/>
      <c r="L25" s="457"/>
      <c r="M25" s="457"/>
      <c r="N25" s="458"/>
    </row>
    <row r="26" spans="1:14" ht="12.75" customHeight="1" x14ac:dyDescent="0.2">
      <c r="B26" s="695" t="s">
        <v>1406</v>
      </c>
      <c r="C26" s="696"/>
      <c r="D26" s="460">
        <f>ROUND(D25*0.25,1)</f>
        <v>0</v>
      </c>
      <c r="G26" s="462"/>
      <c r="J26" s="457"/>
      <c r="K26" s="457"/>
      <c r="L26" s="457"/>
      <c r="M26" s="457"/>
      <c r="N26" s="458"/>
    </row>
    <row r="27" spans="1:14" ht="12.75" customHeight="1" x14ac:dyDescent="0.2">
      <c r="B27" s="695" t="s">
        <v>1410</v>
      </c>
      <c r="C27" s="696"/>
      <c r="D27" s="460" t="e">
        <f>H38</f>
        <v>#N/A</v>
      </c>
      <c r="F27" s="448" t="s">
        <v>556</v>
      </c>
      <c r="G27" s="462">
        <f>C13</f>
        <v>0</v>
      </c>
      <c r="H27" s="474">
        <f>'Table 1 Enrollment'!B78+'Table 1 Enrollment'!E78</f>
        <v>0</v>
      </c>
      <c r="J27" s="457"/>
      <c r="K27" s="457"/>
      <c r="L27" s="457"/>
      <c r="M27" s="457"/>
      <c r="N27" s="458"/>
    </row>
    <row r="28" spans="1:14" ht="12.75" customHeight="1" thickBot="1" x14ac:dyDescent="0.25">
      <c r="B28" s="699" t="s">
        <v>601</v>
      </c>
      <c r="C28" s="700"/>
      <c r="D28" s="444"/>
      <c r="G28" s="462"/>
      <c r="H28" s="474"/>
      <c r="J28" s="457"/>
      <c r="K28" s="457"/>
      <c r="L28" s="457"/>
      <c r="M28" s="457"/>
      <c r="N28" s="458"/>
    </row>
    <row r="29" spans="1:14" ht="5.45" customHeight="1" thickBot="1" x14ac:dyDescent="0.25">
      <c r="B29" s="476"/>
      <c r="C29" s="476"/>
      <c r="D29" s="477"/>
      <c r="F29" s="448" t="s">
        <v>557</v>
      </c>
      <c r="G29" s="462" t="e">
        <f>ROUND(G15*G12,0)*G27</f>
        <v>#N/A</v>
      </c>
      <c r="H29" s="448" t="e">
        <f>ROUND(G15*G12,0)*H27</f>
        <v>#N/A</v>
      </c>
      <c r="J29" s="457"/>
      <c r="K29" s="457"/>
      <c r="L29" s="457"/>
      <c r="M29" s="457"/>
      <c r="N29" s="458"/>
    </row>
    <row r="30" spans="1:14" ht="41.45" customHeight="1" thickBot="1" x14ac:dyDescent="0.25">
      <c r="B30" s="697" t="s">
        <v>1408</v>
      </c>
      <c r="C30" s="698"/>
      <c r="D30" s="509" t="e">
        <f>D18+D27+D25+D24+D23+D28+D21+D20-D26</f>
        <v>#N/A</v>
      </c>
      <c r="G30" s="462"/>
      <c r="J30" s="457"/>
      <c r="K30" s="457"/>
      <c r="L30" s="457"/>
      <c r="M30" s="457"/>
      <c r="N30" s="458"/>
    </row>
    <row r="31" spans="1:14" ht="46.9" customHeight="1" x14ac:dyDescent="0.2">
      <c r="A31" s="473"/>
      <c r="B31" s="706" t="s">
        <v>1405</v>
      </c>
      <c r="C31" s="706"/>
      <c r="D31" s="706"/>
      <c r="G31" s="462"/>
      <c r="J31" s="457"/>
      <c r="K31" s="457"/>
      <c r="L31" s="457"/>
      <c r="M31" s="457"/>
      <c r="N31" s="458"/>
    </row>
    <row r="32" spans="1:14" ht="32.450000000000003" customHeight="1" thickBot="1" x14ac:dyDescent="0.25">
      <c r="A32" s="466"/>
      <c r="B32" s="706" t="s">
        <v>1404</v>
      </c>
      <c r="C32" s="706"/>
      <c r="D32" s="706"/>
      <c r="F32" s="448" t="s">
        <v>558</v>
      </c>
      <c r="G32" s="462">
        <f>C12</f>
        <v>0</v>
      </c>
      <c r="H32" s="474">
        <f>'Table 1 Enrollment'!B73+'Table 1 Enrollment'!E73</f>
        <v>0</v>
      </c>
      <c r="J32" s="457"/>
      <c r="K32" s="457"/>
      <c r="L32" s="457"/>
      <c r="M32" s="457"/>
      <c r="N32" s="458"/>
    </row>
    <row r="33" spans="1:14" ht="12.75" customHeight="1" x14ac:dyDescent="0.2">
      <c r="A33" s="676" t="s">
        <v>125</v>
      </c>
      <c r="B33" s="677"/>
      <c r="C33" s="704" t="s">
        <v>0</v>
      </c>
      <c r="D33" s="672" t="s">
        <v>126</v>
      </c>
      <c r="F33" s="448" t="s">
        <v>559</v>
      </c>
      <c r="G33" s="462" t="e">
        <f>G32*ROUND(G13*G15,0)</f>
        <v>#N/A</v>
      </c>
      <c r="H33" s="448" t="e">
        <f>H32*ROUND(G13*G15,0)</f>
        <v>#N/A</v>
      </c>
      <c r="J33" s="457"/>
      <c r="K33" s="457"/>
      <c r="L33" s="457"/>
      <c r="M33" s="457"/>
      <c r="N33" s="458"/>
    </row>
    <row r="34" spans="1:14" ht="12.75" customHeight="1" x14ac:dyDescent="0.2">
      <c r="A34" s="678"/>
      <c r="B34" s="679"/>
      <c r="C34" s="705"/>
      <c r="D34" s="673"/>
      <c r="G34" s="462"/>
      <c r="J34" s="457"/>
      <c r="K34" s="457"/>
      <c r="L34" s="457"/>
      <c r="M34" s="457"/>
      <c r="N34" s="458"/>
    </row>
    <row r="35" spans="1:14" ht="12.75" customHeight="1" x14ac:dyDescent="0.2">
      <c r="A35" s="478"/>
      <c r="B35" s="701"/>
      <c r="C35" s="702"/>
      <c r="D35" s="703"/>
      <c r="F35" s="448" t="s">
        <v>563</v>
      </c>
      <c r="G35" s="462">
        <f>C14</f>
        <v>0</v>
      </c>
      <c r="J35" s="457"/>
      <c r="K35" s="457"/>
      <c r="L35" s="457"/>
      <c r="M35" s="457"/>
      <c r="N35" s="458"/>
    </row>
    <row r="36" spans="1:14" ht="12.75" customHeight="1" x14ac:dyDescent="0.2">
      <c r="A36" s="670" t="s">
        <v>19</v>
      </c>
      <c r="B36" s="671"/>
      <c r="C36" s="503" t="s">
        <v>138</v>
      </c>
      <c r="D36" s="504"/>
      <c r="F36" s="448" t="s">
        <v>564</v>
      </c>
      <c r="G36" s="462" t="e">
        <f>G35*ROUND(G11*G15,0)</f>
        <v>#N/A</v>
      </c>
      <c r="J36" s="457"/>
      <c r="K36" s="457"/>
      <c r="L36" s="457"/>
      <c r="M36" s="457"/>
      <c r="N36" s="458"/>
    </row>
    <row r="37" spans="1:14" ht="12.75" customHeight="1" x14ac:dyDescent="0.2">
      <c r="A37" s="658" t="s">
        <v>20</v>
      </c>
      <c r="B37" s="659"/>
      <c r="C37" s="481" t="s">
        <v>139</v>
      </c>
      <c r="D37" s="504">
        <f>SUM(D38:D41)</f>
        <v>0</v>
      </c>
      <c r="G37" s="462"/>
      <c r="J37" s="457"/>
      <c r="K37" s="457"/>
      <c r="L37" s="457"/>
      <c r="M37" s="457"/>
      <c r="N37" s="458"/>
    </row>
    <row r="38" spans="1:14" ht="12.75" customHeight="1" x14ac:dyDescent="0.2">
      <c r="A38" s="674" t="s">
        <v>96</v>
      </c>
      <c r="B38" s="675"/>
      <c r="C38" s="657"/>
      <c r="D38" s="480">
        <f>'Schedule A Personnel'!H56</f>
        <v>0</v>
      </c>
      <c r="F38" s="448" t="s">
        <v>565</v>
      </c>
      <c r="G38" s="462" t="e">
        <f>SUM(G33,G29,G24,G36)</f>
        <v>#N/A</v>
      </c>
      <c r="H38" s="462" t="e">
        <f>SUM(H33,H29,H24,H36)</f>
        <v>#N/A</v>
      </c>
      <c r="J38" s="457"/>
      <c r="K38" s="457"/>
      <c r="L38" s="457"/>
      <c r="M38" s="457"/>
      <c r="N38" s="458"/>
    </row>
    <row r="39" spans="1:14" ht="12.75" customHeight="1" x14ac:dyDescent="0.2">
      <c r="A39" s="674" t="s">
        <v>97</v>
      </c>
      <c r="B39" s="675"/>
      <c r="C39" s="657"/>
      <c r="D39" s="480">
        <f>'Schedule A Personnel'!H67</f>
        <v>0</v>
      </c>
      <c r="G39" s="462"/>
      <c r="J39" s="457"/>
      <c r="K39" s="457"/>
      <c r="L39" s="457"/>
      <c r="M39" s="457"/>
      <c r="N39" s="458"/>
    </row>
    <row r="40" spans="1:14" ht="12.75" customHeight="1" x14ac:dyDescent="0.2">
      <c r="A40" s="674" t="s">
        <v>98</v>
      </c>
      <c r="B40" s="675"/>
      <c r="C40" s="657"/>
      <c r="D40" s="443"/>
      <c r="F40" s="482" t="s">
        <v>560</v>
      </c>
      <c r="G40" s="462" t="e">
        <f>VLOOKUP('Table 1 Enrollment'!B15,'Table 1 Enrollment'!$M$2:$S$536,7,FALSE)*SUM(G23,G27,G32,G35)</f>
        <v>#N/A</v>
      </c>
      <c r="J40" s="457"/>
      <c r="K40" s="457"/>
      <c r="L40" s="457"/>
      <c r="M40" s="457"/>
      <c r="N40" s="458"/>
    </row>
    <row r="41" spans="1:14" ht="12.75" customHeight="1" x14ac:dyDescent="0.2">
      <c r="A41" s="674" t="s">
        <v>99</v>
      </c>
      <c r="B41" s="675"/>
      <c r="C41" s="657"/>
      <c r="D41" s="443"/>
      <c r="F41" s="483" t="s">
        <v>561</v>
      </c>
      <c r="G41" s="462" t="e">
        <f>VLOOKUP('Table 1 Enrollment'!B15,'Table 1 Enrollment'!$M$2:$S$536,6,FALSE)</f>
        <v>#N/A</v>
      </c>
      <c r="J41" s="457"/>
      <c r="K41" s="457"/>
      <c r="L41" s="457"/>
      <c r="M41" s="457"/>
      <c r="N41" s="458"/>
    </row>
    <row r="42" spans="1:14" ht="12.75" customHeight="1" x14ac:dyDescent="0.2">
      <c r="A42" s="664"/>
      <c r="B42" s="665"/>
      <c r="C42" s="486"/>
      <c r="D42" s="487"/>
      <c r="G42" s="462"/>
      <c r="J42" s="457"/>
      <c r="K42" s="457"/>
      <c r="L42" s="457"/>
      <c r="M42" s="457"/>
      <c r="N42" s="458"/>
    </row>
    <row r="43" spans="1:14" ht="12.75" customHeight="1" x14ac:dyDescent="0.2">
      <c r="A43" s="662" t="s">
        <v>21</v>
      </c>
      <c r="B43" s="663"/>
      <c r="C43" s="488" t="s">
        <v>140</v>
      </c>
      <c r="D43" s="504">
        <f>SUM(D44:D46)</f>
        <v>0</v>
      </c>
      <c r="F43" s="448" t="s">
        <v>562</v>
      </c>
      <c r="G43" s="462" t="e">
        <f>MAX(G41,G40,G38)</f>
        <v>#N/A</v>
      </c>
      <c r="J43" s="457"/>
      <c r="K43" s="457"/>
      <c r="L43" s="457"/>
      <c r="M43" s="457"/>
      <c r="N43" s="458"/>
    </row>
    <row r="44" spans="1:14" ht="12.75" customHeight="1" x14ac:dyDescent="0.2">
      <c r="A44" s="674" t="s">
        <v>100</v>
      </c>
      <c r="B44" s="675"/>
      <c r="C44" s="657"/>
      <c r="D44" s="480">
        <f>'Schedule A Personnel'!H101</f>
        <v>0</v>
      </c>
      <c r="J44" s="457"/>
      <c r="K44" s="457"/>
      <c r="L44" s="457"/>
      <c r="M44" s="457"/>
      <c r="N44" s="458"/>
    </row>
    <row r="45" spans="1:14" ht="12.75" customHeight="1" x14ac:dyDescent="0.2">
      <c r="A45" s="674" t="s">
        <v>184</v>
      </c>
      <c r="B45" s="675"/>
      <c r="C45" s="657"/>
      <c r="D45" s="443"/>
      <c r="J45" s="457"/>
      <c r="K45" s="457"/>
      <c r="L45" s="457"/>
      <c r="M45" s="457"/>
      <c r="N45" s="458"/>
    </row>
    <row r="46" spans="1:14" ht="12.75" customHeight="1" x14ac:dyDescent="0.2">
      <c r="A46" s="674" t="s">
        <v>101</v>
      </c>
      <c r="B46" s="675"/>
      <c r="C46" s="657"/>
      <c r="D46" s="443"/>
      <c r="J46" s="457"/>
      <c r="K46" s="457"/>
      <c r="L46" s="457"/>
      <c r="M46" s="457"/>
      <c r="N46" s="458"/>
    </row>
    <row r="47" spans="1:14" ht="12.75" customHeight="1" x14ac:dyDescent="0.2">
      <c r="A47" s="664"/>
      <c r="B47" s="665"/>
      <c r="C47" s="486"/>
      <c r="D47" s="487"/>
      <c r="J47" s="457"/>
      <c r="K47" s="457"/>
      <c r="L47" s="457"/>
      <c r="M47" s="457"/>
      <c r="N47" s="458"/>
    </row>
    <row r="48" spans="1:14" ht="12.75" customHeight="1" x14ac:dyDescent="0.2">
      <c r="A48" s="668" t="s">
        <v>194</v>
      </c>
      <c r="B48" s="669"/>
      <c r="C48" s="479" t="s">
        <v>195</v>
      </c>
      <c r="D48" s="443"/>
      <c r="J48" s="457"/>
      <c r="K48" s="457"/>
      <c r="L48" s="457"/>
      <c r="M48" s="457"/>
      <c r="N48" s="458"/>
    </row>
    <row r="49" spans="1:14" ht="12.75" customHeight="1" x14ac:dyDescent="0.2">
      <c r="A49" s="489" t="s">
        <v>192</v>
      </c>
      <c r="B49" s="485"/>
      <c r="C49" s="479" t="s">
        <v>193</v>
      </c>
      <c r="D49" s="443"/>
      <c r="J49" s="457"/>
      <c r="K49" s="457"/>
      <c r="L49" s="457"/>
      <c r="M49" s="457"/>
      <c r="N49" s="458"/>
    </row>
    <row r="50" spans="1:14" ht="12.75" customHeight="1" x14ac:dyDescent="0.2">
      <c r="A50" s="658" t="s">
        <v>22</v>
      </c>
      <c r="B50" s="659"/>
      <c r="C50" s="479" t="s">
        <v>141</v>
      </c>
      <c r="D50" s="443"/>
      <c r="E50" s="490"/>
      <c r="H50" s="490"/>
      <c r="J50" s="457"/>
      <c r="K50" s="457"/>
      <c r="L50" s="457"/>
      <c r="M50" s="457"/>
      <c r="N50" s="458"/>
    </row>
    <row r="51" spans="1:14" ht="12.75" customHeight="1" x14ac:dyDescent="0.2">
      <c r="A51" s="658" t="s">
        <v>165</v>
      </c>
      <c r="B51" s="659"/>
      <c r="C51" s="479" t="s">
        <v>166</v>
      </c>
      <c r="D51" s="443"/>
      <c r="E51" s="490"/>
      <c r="H51" s="490"/>
      <c r="J51" s="457"/>
      <c r="K51" s="457"/>
      <c r="L51" s="457"/>
      <c r="M51" s="457"/>
      <c r="N51" s="458"/>
    </row>
    <row r="52" spans="1:14" ht="12.75" customHeight="1" x14ac:dyDescent="0.2">
      <c r="A52" s="658" t="s">
        <v>28</v>
      </c>
      <c r="B52" s="659"/>
      <c r="C52" s="479" t="s">
        <v>142</v>
      </c>
      <c r="D52" s="443"/>
      <c r="E52" s="490"/>
      <c r="H52" s="490"/>
      <c r="J52" s="457"/>
      <c r="K52" s="457"/>
      <c r="L52" s="457"/>
      <c r="M52" s="457"/>
      <c r="N52" s="458"/>
    </row>
    <row r="53" spans="1:14" ht="12.75" customHeight="1" x14ac:dyDescent="0.2">
      <c r="A53" s="658" t="s">
        <v>23</v>
      </c>
      <c r="B53" s="659"/>
      <c r="C53" s="479" t="s">
        <v>143</v>
      </c>
      <c r="D53" s="443"/>
      <c r="E53" s="490"/>
      <c r="F53" s="490"/>
      <c r="G53" s="490"/>
      <c r="H53" s="490"/>
      <c r="J53" s="457"/>
      <c r="K53" s="457"/>
      <c r="L53" s="457"/>
      <c r="M53" s="457"/>
      <c r="N53" s="458"/>
    </row>
    <row r="54" spans="1:14" ht="12.75" customHeight="1" x14ac:dyDescent="0.2">
      <c r="A54" s="666" t="s">
        <v>114</v>
      </c>
      <c r="B54" s="667"/>
      <c r="C54" s="503"/>
      <c r="D54" s="505">
        <f>ROUND((D37+D43+D50+D52+D53+D51+D49+D48),0)</f>
        <v>0</v>
      </c>
      <c r="E54" s="490"/>
      <c r="F54" s="490"/>
      <c r="G54" s="490"/>
      <c r="H54" s="490"/>
      <c r="J54" s="457"/>
      <c r="K54" s="457"/>
      <c r="L54" s="457"/>
      <c r="M54" s="457"/>
      <c r="N54" s="458"/>
    </row>
    <row r="55" spans="1:14" ht="12.75" customHeight="1" x14ac:dyDescent="0.2">
      <c r="A55" s="484"/>
      <c r="B55" s="491"/>
      <c r="C55" s="492"/>
      <c r="D55" s="493"/>
      <c r="E55" s="490"/>
      <c r="F55" s="490"/>
      <c r="G55" s="490"/>
      <c r="H55" s="490"/>
      <c r="J55" s="457"/>
      <c r="K55" s="457"/>
      <c r="L55" s="457"/>
      <c r="M55" s="457"/>
      <c r="N55" s="458"/>
    </row>
    <row r="56" spans="1:14" ht="12.75" customHeight="1" x14ac:dyDescent="0.2">
      <c r="A56" s="670" t="s">
        <v>24</v>
      </c>
      <c r="B56" s="671"/>
      <c r="C56" s="503" t="s">
        <v>144</v>
      </c>
      <c r="D56" s="504"/>
      <c r="E56" s="490"/>
      <c r="F56" s="490"/>
      <c r="G56" s="490"/>
      <c r="H56" s="490"/>
      <c r="J56" s="457"/>
      <c r="K56" s="457"/>
      <c r="L56" s="457"/>
      <c r="M56" s="457"/>
      <c r="N56" s="458"/>
    </row>
    <row r="57" spans="1:14" ht="12.75" customHeight="1" x14ac:dyDescent="0.2">
      <c r="A57" s="658" t="s">
        <v>113</v>
      </c>
      <c r="B57" s="659"/>
      <c r="C57" s="479" t="s">
        <v>145</v>
      </c>
      <c r="D57" s="480">
        <f>'Schedule A Personnel'!H110</f>
        <v>0</v>
      </c>
      <c r="E57" s="490"/>
      <c r="F57" s="490"/>
      <c r="G57" s="490"/>
      <c r="H57" s="490"/>
      <c r="J57" s="457"/>
      <c r="K57" s="457"/>
      <c r="L57" s="457"/>
      <c r="M57" s="457"/>
      <c r="N57" s="448"/>
    </row>
    <row r="58" spans="1:14" ht="12.75" customHeight="1" x14ac:dyDescent="0.2">
      <c r="A58" s="658" t="s">
        <v>102</v>
      </c>
      <c r="B58" s="659"/>
      <c r="C58" s="479" t="s">
        <v>146</v>
      </c>
      <c r="D58" s="480">
        <f>'Schedule A Personnel'!H123</f>
        <v>0</v>
      </c>
      <c r="E58" s="490"/>
      <c r="F58" s="490"/>
      <c r="G58" s="490"/>
      <c r="H58" s="490"/>
      <c r="J58" s="457"/>
      <c r="K58" s="457"/>
      <c r="L58" s="457"/>
      <c r="M58" s="457"/>
      <c r="N58" s="448"/>
    </row>
    <row r="59" spans="1:14" ht="12.75" customHeight="1" x14ac:dyDescent="0.2">
      <c r="A59" s="658" t="s">
        <v>103</v>
      </c>
      <c r="B59" s="659"/>
      <c r="C59" s="479" t="s">
        <v>147</v>
      </c>
      <c r="D59" s="480">
        <f>'Schedule A Personnel'!H134</f>
        <v>0</v>
      </c>
      <c r="E59" s="490"/>
      <c r="F59" s="490"/>
      <c r="G59" s="490"/>
      <c r="H59" s="490"/>
      <c r="J59" s="457"/>
      <c r="K59" s="457"/>
      <c r="L59" s="457"/>
      <c r="M59" s="457"/>
      <c r="N59" s="448"/>
    </row>
    <row r="60" spans="1:14" ht="12.75" customHeight="1" x14ac:dyDescent="0.2">
      <c r="A60" s="658" t="s">
        <v>104</v>
      </c>
      <c r="B60" s="659"/>
      <c r="C60" s="479" t="s">
        <v>148</v>
      </c>
      <c r="D60" s="480">
        <f>'Schedule A Personnel'!H143</f>
        <v>0</v>
      </c>
      <c r="E60" s="490"/>
      <c r="F60" s="490"/>
      <c r="G60" s="490"/>
      <c r="H60" s="490"/>
      <c r="J60" s="457"/>
      <c r="K60" s="457"/>
      <c r="L60" s="457"/>
      <c r="M60" s="457"/>
      <c r="N60" s="448"/>
    </row>
    <row r="61" spans="1:14" ht="12.75" customHeight="1" x14ac:dyDescent="0.2">
      <c r="A61" s="658" t="s">
        <v>25</v>
      </c>
      <c r="B61" s="659"/>
      <c r="C61" s="481" t="s">
        <v>149</v>
      </c>
      <c r="D61" s="504">
        <f>SUM(D62:D64)</f>
        <v>0</v>
      </c>
      <c r="E61" s="490"/>
      <c r="F61" s="490"/>
      <c r="G61" s="490"/>
      <c r="H61" s="490"/>
      <c r="J61" s="448"/>
      <c r="K61" s="448"/>
      <c r="L61" s="448"/>
      <c r="M61" s="448"/>
      <c r="N61" s="448"/>
    </row>
    <row r="62" spans="1:14" ht="12.75" customHeight="1" x14ac:dyDescent="0.2">
      <c r="A62" s="662" t="s">
        <v>110</v>
      </c>
      <c r="B62" s="663"/>
      <c r="C62" s="657"/>
      <c r="D62" s="480">
        <f>'Schedule A Personnel'!H148</f>
        <v>0</v>
      </c>
      <c r="E62" s="490"/>
      <c r="F62" s="490"/>
      <c r="G62" s="490"/>
      <c r="H62" s="490"/>
      <c r="J62" s="448"/>
      <c r="K62" s="448"/>
      <c r="L62" s="448"/>
      <c r="M62" s="448"/>
      <c r="N62" s="448"/>
    </row>
    <row r="63" spans="1:14" ht="12.75" customHeight="1" x14ac:dyDescent="0.2">
      <c r="A63" s="662" t="s">
        <v>111</v>
      </c>
      <c r="B63" s="663"/>
      <c r="C63" s="657"/>
      <c r="D63" s="480">
        <f>'Schedule A Personnel'!H153</f>
        <v>0</v>
      </c>
      <c r="E63" s="490"/>
      <c r="F63" s="490"/>
      <c r="G63" s="490"/>
      <c r="H63" s="490"/>
      <c r="J63" s="448"/>
      <c r="K63" s="448"/>
      <c r="L63" s="448"/>
      <c r="M63" s="448"/>
      <c r="N63" s="448"/>
    </row>
    <row r="64" spans="1:14" ht="12.75" customHeight="1" x14ac:dyDescent="0.2">
      <c r="A64" s="662" t="s">
        <v>112</v>
      </c>
      <c r="B64" s="663"/>
      <c r="C64" s="657"/>
      <c r="D64" s="480">
        <f>'Schedule A Personnel'!H158</f>
        <v>0</v>
      </c>
      <c r="E64" s="490"/>
      <c r="F64" s="490"/>
      <c r="G64" s="490"/>
      <c r="H64" s="490"/>
      <c r="J64" s="448"/>
      <c r="K64" s="448"/>
      <c r="L64" s="448"/>
      <c r="M64" s="448"/>
      <c r="N64" s="448"/>
    </row>
    <row r="65" spans="1:14" ht="12.75" customHeight="1" x14ac:dyDescent="0.2">
      <c r="A65" s="658" t="s">
        <v>116</v>
      </c>
      <c r="B65" s="659"/>
      <c r="C65" s="479" t="s">
        <v>150</v>
      </c>
      <c r="D65" s="480">
        <f>'Schedule A Personnel'!H164</f>
        <v>0</v>
      </c>
      <c r="E65" s="490"/>
      <c r="F65" s="490"/>
      <c r="G65" s="490"/>
      <c r="H65" s="490"/>
      <c r="J65" s="448"/>
      <c r="K65" s="448"/>
      <c r="L65" s="448"/>
      <c r="M65" s="448"/>
      <c r="N65" s="448"/>
    </row>
    <row r="66" spans="1:14" ht="12.75" customHeight="1" x14ac:dyDescent="0.2">
      <c r="A66" s="658" t="s">
        <v>1347</v>
      </c>
      <c r="B66" s="659"/>
      <c r="C66" s="479" t="s">
        <v>151</v>
      </c>
      <c r="D66" s="480">
        <f>'Schedule A Personnel'!H178</f>
        <v>0</v>
      </c>
      <c r="E66" s="490"/>
      <c r="F66" s="490"/>
      <c r="G66" s="490"/>
      <c r="H66" s="490"/>
      <c r="J66" s="448"/>
      <c r="K66" s="448"/>
      <c r="L66" s="448"/>
      <c r="M66" s="448"/>
      <c r="N66" s="448"/>
    </row>
    <row r="67" spans="1:14" ht="12.75" customHeight="1" x14ac:dyDescent="0.2">
      <c r="A67" s="658" t="s">
        <v>194</v>
      </c>
      <c r="B67" s="659"/>
      <c r="C67" s="479" t="s">
        <v>196</v>
      </c>
      <c r="D67" s="443"/>
      <c r="E67" s="490"/>
      <c r="F67" s="490"/>
      <c r="G67" s="490"/>
      <c r="H67" s="490"/>
      <c r="J67" s="448"/>
      <c r="K67" s="448"/>
      <c r="L67" s="448"/>
      <c r="M67" s="448"/>
      <c r="N67" s="448"/>
    </row>
    <row r="68" spans="1:14" ht="12.75" customHeight="1" x14ac:dyDescent="0.2">
      <c r="A68" s="658" t="s">
        <v>105</v>
      </c>
      <c r="B68" s="659"/>
      <c r="C68" s="479" t="s">
        <v>152</v>
      </c>
      <c r="D68" s="480">
        <f>'Schedule A Personnel'!I179</f>
        <v>0</v>
      </c>
      <c r="E68" s="490"/>
      <c r="F68" s="490"/>
      <c r="G68" s="490"/>
      <c r="H68" s="490"/>
      <c r="J68" s="448"/>
      <c r="K68" s="448"/>
      <c r="L68" s="448"/>
      <c r="M68" s="448"/>
      <c r="N68" s="448"/>
    </row>
    <row r="69" spans="1:14" ht="12.75" customHeight="1" x14ac:dyDescent="0.2">
      <c r="A69" s="658" t="s">
        <v>108</v>
      </c>
      <c r="B69" s="659"/>
      <c r="C69" s="479" t="s">
        <v>153</v>
      </c>
      <c r="D69" s="480">
        <f>ROUND(('Provider Per Pupil Amounts'!G34+'Provider Per Pupil Amounts'!G59),0)</f>
        <v>0</v>
      </c>
      <c r="E69" s="490"/>
      <c r="F69" s="490"/>
      <c r="G69" s="490"/>
      <c r="H69" s="490"/>
      <c r="J69" s="448"/>
      <c r="K69" s="448"/>
      <c r="L69" s="448"/>
      <c r="M69" s="448"/>
      <c r="N69" s="448"/>
    </row>
    <row r="70" spans="1:14" ht="12.75" customHeight="1" x14ac:dyDescent="0.2">
      <c r="A70" s="658" t="s">
        <v>189</v>
      </c>
      <c r="B70" s="659"/>
      <c r="C70" s="479" t="s">
        <v>188</v>
      </c>
      <c r="D70" s="480">
        <f>ROUND(('Provider Per Pupil Amounts'!G26),0)</f>
        <v>0</v>
      </c>
      <c r="E70" s="490"/>
      <c r="F70" s="490"/>
      <c r="G70" s="490"/>
      <c r="H70" s="490"/>
      <c r="J70" s="448"/>
      <c r="K70" s="448"/>
      <c r="L70" s="448"/>
      <c r="M70" s="448"/>
      <c r="N70" s="448"/>
    </row>
    <row r="71" spans="1:14" ht="12.75" customHeight="1" x14ac:dyDescent="0.2">
      <c r="A71" s="658" t="s">
        <v>106</v>
      </c>
      <c r="B71" s="659"/>
      <c r="C71" s="479" t="s">
        <v>154</v>
      </c>
      <c r="D71" s="443"/>
      <c r="E71" s="490"/>
      <c r="F71" s="490"/>
      <c r="G71" s="490"/>
      <c r="H71" s="490"/>
      <c r="J71" s="448"/>
      <c r="K71" s="448"/>
      <c r="L71" s="448"/>
      <c r="M71" s="448"/>
      <c r="N71" s="448"/>
    </row>
    <row r="72" spans="1:14" ht="12.75" customHeight="1" x14ac:dyDescent="0.2">
      <c r="A72" s="658" t="s">
        <v>107</v>
      </c>
      <c r="B72" s="659"/>
      <c r="C72" s="479" t="s">
        <v>155</v>
      </c>
      <c r="D72" s="443"/>
      <c r="E72" s="490"/>
      <c r="F72" s="490"/>
      <c r="G72" s="490"/>
      <c r="H72" s="490"/>
      <c r="J72" s="448"/>
      <c r="K72" s="448"/>
      <c r="L72" s="448"/>
      <c r="M72" s="448"/>
      <c r="N72" s="448"/>
    </row>
    <row r="73" spans="1:14" ht="12.75" customHeight="1" x14ac:dyDescent="0.2">
      <c r="A73" s="658" t="s">
        <v>109</v>
      </c>
      <c r="B73" s="659"/>
      <c r="C73" s="479" t="s">
        <v>156</v>
      </c>
      <c r="D73" s="443"/>
      <c r="E73" s="490"/>
      <c r="F73" s="490"/>
      <c r="G73" s="490"/>
      <c r="H73" s="490"/>
      <c r="J73" s="448"/>
      <c r="K73" s="448"/>
      <c r="L73" s="448"/>
      <c r="M73" s="448"/>
      <c r="N73" s="448"/>
    </row>
    <row r="74" spans="1:14" ht="12.75" customHeight="1" x14ac:dyDescent="0.2">
      <c r="A74" s="658" t="s">
        <v>26</v>
      </c>
      <c r="B74" s="659"/>
      <c r="C74" s="479" t="s">
        <v>157</v>
      </c>
      <c r="D74" s="443"/>
      <c r="E74" s="490"/>
      <c r="F74" s="490"/>
      <c r="G74" s="490"/>
      <c r="H74" s="490"/>
      <c r="J74" s="448"/>
      <c r="K74" s="448"/>
      <c r="L74" s="448"/>
      <c r="M74" s="448"/>
      <c r="N74" s="448"/>
    </row>
    <row r="75" spans="1:14" ht="12.75" customHeight="1" x14ac:dyDescent="0.2">
      <c r="A75" s="658" t="s">
        <v>674</v>
      </c>
      <c r="B75" s="659"/>
      <c r="C75" s="479" t="s">
        <v>158</v>
      </c>
      <c r="D75" s="443"/>
      <c r="E75" s="490"/>
      <c r="F75" s="490"/>
      <c r="G75" s="490"/>
      <c r="H75" s="490"/>
      <c r="J75" s="448"/>
      <c r="K75" s="448"/>
      <c r="L75" s="448"/>
      <c r="M75" s="448"/>
      <c r="N75" s="448"/>
    </row>
    <row r="76" spans="1:14" ht="12.75" customHeight="1" x14ac:dyDescent="0.2">
      <c r="A76" s="658" t="s">
        <v>117</v>
      </c>
      <c r="B76" s="659"/>
      <c r="C76" s="479" t="s">
        <v>159</v>
      </c>
      <c r="D76" s="443"/>
      <c r="E76" s="490"/>
      <c r="F76" s="490"/>
      <c r="G76" s="490"/>
      <c r="H76" s="490"/>
      <c r="J76" s="448"/>
      <c r="K76" s="448"/>
      <c r="L76" s="448"/>
      <c r="M76" s="448"/>
      <c r="N76" s="448"/>
    </row>
    <row r="77" spans="1:14" ht="12.75" customHeight="1" x14ac:dyDescent="0.2">
      <c r="A77" s="658" t="s">
        <v>27</v>
      </c>
      <c r="B77" s="659"/>
      <c r="C77" s="479" t="s">
        <v>160</v>
      </c>
      <c r="D77" s="443"/>
      <c r="E77" s="490"/>
      <c r="F77" s="490"/>
      <c r="G77" s="490"/>
      <c r="H77" s="490"/>
      <c r="J77" s="448"/>
      <c r="K77" s="448"/>
      <c r="L77" s="448"/>
      <c r="M77" s="448"/>
      <c r="N77" s="448"/>
    </row>
    <row r="78" spans="1:14" ht="12.75" customHeight="1" x14ac:dyDescent="0.2">
      <c r="A78" s="658" t="s">
        <v>190</v>
      </c>
      <c r="B78" s="659"/>
      <c r="C78" s="479" t="s">
        <v>191</v>
      </c>
      <c r="D78" s="443"/>
      <c r="E78" s="490"/>
      <c r="F78" s="490"/>
      <c r="G78" s="490"/>
      <c r="H78" s="490"/>
      <c r="J78" s="448"/>
      <c r="K78" s="448"/>
      <c r="L78" s="448"/>
      <c r="M78" s="448"/>
      <c r="N78" s="448"/>
    </row>
    <row r="79" spans="1:14" ht="12.75" customHeight="1" x14ac:dyDescent="0.2">
      <c r="A79" s="658" t="s">
        <v>28</v>
      </c>
      <c r="B79" s="659"/>
      <c r="C79" s="479" t="s">
        <v>161</v>
      </c>
      <c r="D79" s="443"/>
      <c r="E79" s="490"/>
      <c r="F79" s="490"/>
      <c r="G79" s="490"/>
      <c r="H79" s="490"/>
      <c r="J79" s="448"/>
      <c r="K79" s="448"/>
      <c r="L79" s="448"/>
      <c r="M79" s="448"/>
      <c r="N79" s="448"/>
    </row>
    <row r="80" spans="1:14" ht="12.75" customHeight="1" x14ac:dyDescent="0.2">
      <c r="A80" s="463" t="s">
        <v>23</v>
      </c>
      <c r="B80" s="464"/>
      <c r="C80" s="479" t="s">
        <v>171</v>
      </c>
      <c r="D80" s="443"/>
      <c r="E80" s="490"/>
      <c r="F80" s="490"/>
      <c r="G80" s="490"/>
      <c r="H80" s="490"/>
      <c r="J80" s="448"/>
      <c r="K80" s="448"/>
      <c r="L80" s="448"/>
      <c r="M80" s="448"/>
      <c r="N80" s="448"/>
    </row>
    <row r="81" spans="1:14" ht="12.75" customHeight="1" x14ac:dyDescent="0.2">
      <c r="A81" s="666" t="s">
        <v>115</v>
      </c>
      <c r="B81" s="667"/>
      <c r="C81" s="503"/>
      <c r="D81" s="505">
        <f>ROUND((D57+D58+D59+D60+D61+D68+D69+D71+D72+D74+D73+D75+D76+D77+D79+D65+D66+D67+D80+D78+D70),0)</f>
        <v>0</v>
      </c>
      <c r="E81" s="490"/>
      <c r="F81" s="490"/>
      <c r="G81" s="490"/>
      <c r="H81" s="490"/>
      <c r="J81" s="448"/>
      <c r="K81" s="448"/>
      <c r="L81" s="448"/>
      <c r="M81" s="448"/>
      <c r="N81" s="448"/>
    </row>
    <row r="82" spans="1:14" ht="12.75" customHeight="1" x14ac:dyDescent="0.2">
      <c r="A82" s="484"/>
      <c r="B82" s="491"/>
      <c r="C82" s="492"/>
      <c r="D82" s="493"/>
      <c r="E82" s="490"/>
      <c r="F82" s="490"/>
      <c r="G82" s="490"/>
      <c r="H82" s="490"/>
      <c r="J82" s="448"/>
      <c r="K82" s="448"/>
      <c r="L82" s="448"/>
      <c r="M82" s="448"/>
      <c r="N82" s="448"/>
    </row>
    <row r="83" spans="1:14" ht="12.75" customHeight="1" x14ac:dyDescent="0.2">
      <c r="A83" s="666" t="s">
        <v>29</v>
      </c>
      <c r="B83" s="667"/>
      <c r="C83" s="503" t="s">
        <v>162</v>
      </c>
      <c r="D83" s="504"/>
      <c r="E83" s="490"/>
      <c r="F83" s="490"/>
      <c r="G83" s="490"/>
      <c r="H83" s="490"/>
      <c r="J83" s="448"/>
      <c r="K83" s="448"/>
      <c r="L83" s="448"/>
      <c r="M83" s="448"/>
      <c r="N83" s="448"/>
    </row>
    <row r="84" spans="1:14" ht="12.75" customHeight="1" x14ac:dyDescent="0.2">
      <c r="A84" s="658" t="s">
        <v>30</v>
      </c>
      <c r="B84" s="659"/>
      <c r="C84" s="479" t="s">
        <v>163</v>
      </c>
      <c r="D84" s="443"/>
      <c r="E84" s="490"/>
      <c r="F84" s="490"/>
      <c r="G84" s="490"/>
      <c r="H84" s="490"/>
      <c r="J84" s="448"/>
      <c r="K84" s="448"/>
      <c r="L84" s="448"/>
      <c r="M84" s="448"/>
      <c r="N84" s="448"/>
    </row>
    <row r="85" spans="1:14" ht="12.75" customHeight="1" x14ac:dyDescent="0.2">
      <c r="A85" s="658" t="s">
        <v>34</v>
      </c>
      <c r="B85" s="659"/>
      <c r="C85" s="479" t="s">
        <v>164</v>
      </c>
      <c r="D85" s="443"/>
      <c r="E85" s="490"/>
      <c r="F85" s="490"/>
      <c r="G85" s="490"/>
      <c r="H85" s="490"/>
      <c r="J85" s="448"/>
      <c r="K85" s="448"/>
      <c r="L85" s="448"/>
      <c r="M85" s="448"/>
      <c r="N85" s="448"/>
    </row>
    <row r="86" spans="1:14" ht="12.75" customHeight="1" x14ac:dyDescent="0.2">
      <c r="A86" s="666" t="s">
        <v>31</v>
      </c>
      <c r="B86" s="667"/>
      <c r="C86" s="506"/>
      <c r="D86" s="505">
        <f>ROUND((SUM(D84:D85)),0)</f>
        <v>0</v>
      </c>
      <c r="E86" s="490"/>
      <c r="F86" s="490"/>
      <c r="G86" s="490"/>
      <c r="H86" s="490"/>
      <c r="J86" s="448"/>
      <c r="K86" s="448"/>
      <c r="L86" s="448"/>
      <c r="M86" s="448"/>
      <c r="N86" s="448"/>
    </row>
    <row r="87" spans="1:14" ht="12.75" customHeight="1" x14ac:dyDescent="0.2">
      <c r="A87" s="484"/>
      <c r="B87" s="491"/>
      <c r="C87" s="492"/>
      <c r="D87" s="493"/>
      <c r="F87" s="490"/>
      <c r="G87" s="490"/>
      <c r="J87" s="448"/>
      <c r="K87" s="448"/>
      <c r="L87" s="448"/>
      <c r="M87" s="448"/>
      <c r="N87" s="448"/>
    </row>
    <row r="88" spans="1:14" ht="12.75" customHeight="1" thickBot="1" x14ac:dyDescent="0.25">
      <c r="A88" s="660" t="s">
        <v>32</v>
      </c>
      <c r="B88" s="661"/>
      <c r="C88" s="507"/>
      <c r="D88" s="508">
        <f>D54+D81+D86</f>
        <v>0</v>
      </c>
      <c r="F88" s="490"/>
      <c r="G88" s="490"/>
      <c r="J88" s="448"/>
      <c r="K88" s="448"/>
      <c r="L88" s="448"/>
      <c r="M88" s="448"/>
      <c r="N88" s="448"/>
    </row>
    <row r="89" spans="1:14" ht="12.75" customHeight="1" thickBot="1" x14ac:dyDescent="0.25">
      <c r="D89" s="494" t="str">
        <f>IFERROR(IF(D88=D30,"","Check Total"),"Check Total")</f>
        <v>Check Total</v>
      </c>
      <c r="F89" s="490"/>
      <c r="G89" s="490"/>
      <c r="J89" s="448"/>
      <c r="K89" s="448"/>
      <c r="L89" s="448"/>
      <c r="M89" s="448"/>
      <c r="N89" s="448"/>
    </row>
    <row r="90" spans="1:14" ht="12.75" hidden="1" customHeight="1" x14ac:dyDescent="0.2">
      <c r="B90" s="495"/>
      <c r="C90" s="496"/>
      <c r="J90" s="448"/>
      <c r="K90" s="448"/>
      <c r="L90" s="448"/>
      <c r="M90" s="448"/>
      <c r="N90" s="448"/>
    </row>
    <row r="91" spans="1:14" ht="12.75" hidden="1" customHeight="1" x14ac:dyDescent="0.2">
      <c r="B91" s="497" t="s">
        <v>95</v>
      </c>
      <c r="C91" s="496">
        <v>0</v>
      </c>
      <c r="D91" s="454"/>
      <c r="J91" s="448"/>
      <c r="K91" s="448"/>
      <c r="L91" s="448"/>
      <c r="M91" s="448"/>
      <c r="N91" s="448"/>
    </row>
    <row r="92" spans="1:14" ht="55.5" customHeight="1" x14ac:dyDescent="0.2">
      <c r="A92" s="656" t="s">
        <v>1411</v>
      </c>
      <c r="B92" s="656"/>
      <c r="C92" s="656"/>
      <c r="D92" s="656"/>
      <c r="J92" s="448"/>
      <c r="K92" s="448"/>
      <c r="L92" s="448"/>
      <c r="M92" s="448"/>
      <c r="N92" s="448"/>
    </row>
    <row r="93" spans="1:14" ht="12.75" customHeight="1" x14ac:dyDescent="0.2">
      <c r="J93" s="448"/>
      <c r="K93" s="448"/>
      <c r="L93" s="448"/>
      <c r="M93" s="448"/>
      <c r="N93" s="448"/>
    </row>
    <row r="94" spans="1:14" ht="12.75" customHeight="1" x14ac:dyDescent="0.2">
      <c r="J94" s="448"/>
      <c r="K94" s="448"/>
      <c r="L94" s="448"/>
      <c r="M94" s="448"/>
      <c r="N94" s="448"/>
    </row>
    <row r="95" spans="1:14" ht="12.75" customHeight="1" x14ac:dyDescent="0.2">
      <c r="J95" s="448"/>
      <c r="K95" s="448"/>
      <c r="L95" s="448"/>
      <c r="M95" s="448"/>
      <c r="N95" s="448"/>
    </row>
    <row r="96" spans="1:14" ht="12.75" customHeight="1" x14ac:dyDescent="0.2">
      <c r="J96" s="448"/>
      <c r="K96" s="448"/>
      <c r="L96" s="448"/>
      <c r="M96" s="448"/>
      <c r="N96" s="448"/>
    </row>
    <row r="97" spans="6:20" ht="12.75" customHeight="1" x14ac:dyDescent="0.2">
      <c r="J97" s="448"/>
      <c r="K97" s="448"/>
      <c r="L97" s="448"/>
      <c r="M97" s="448"/>
      <c r="N97" s="448"/>
    </row>
    <row r="98" spans="6:20" ht="12.75" customHeight="1" x14ac:dyDescent="0.2">
      <c r="J98" s="448"/>
      <c r="K98" s="448"/>
      <c r="L98" s="448"/>
      <c r="M98" s="448"/>
      <c r="N98" s="448"/>
    </row>
    <row r="99" spans="6:20" ht="12.75" customHeight="1" x14ac:dyDescent="0.2">
      <c r="J99" s="448"/>
      <c r="K99" s="448"/>
      <c r="L99" s="448"/>
      <c r="M99" s="448"/>
      <c r="N99" s="448"/>
    </row>
    <row r="100" spans="6:20" s="498" customFormat="1" ht="12.75" customHeight="1" x14ac:dyDescent="0.2">
      <c r="F100" s="448"/>
      <c r="G100" s="448"/>
      <c r="H100" s="448"/>
      <c r="I100" s="448"/>
      <c r="J100" s="448"/>
      <c r="K100" s="448"/>
      <c r="L100" s="448"/>
      <c r="M100" s="448"/>
      <c r="N100" s="448"/>
      <c r="O100" s="448"/>
      <c r="P100" s="448"/>
      <c r="Q100" s="448"/>
      <c r="R100" s="448"/>
      <c r="S100" s="448"/>
    </row>
    <row r="101" spans="6:20" s="498" customFormat="1" ht="12.75" customHeight="1" x14ac:dyDescent="0.2">
      <c r="F101" s="448"/>
      <c r="G101" s="448"/>
      <c r="H101" s="448"/>
      <c r="I101" s="448"/>
      <c r="J101" s="448"/>
      <c r="K101" s="448"/>
      <c r="L101" s="448"/>
      <c r="M101" s="448"/>
      <c r="N101" s="448"/>
      <c r="O101" s="448"/>
      <c r="P101" s="448"/>
      <c r="Q101" s="448"/>
      <c r="R101" s="448"/>
      <c r="S101" s="448"/>
      <c r="T101" s="499"/>
    </row>
    <row r="102" spans="6:20" ht="12.75" customHeight="1" x14ac:dyDescent="0.2">
      <c r="J102" s="448"/>
      <c r="K102" s="448"/>
      <c r="L102" s="448"/>
      <c r="M102" s="448"/>
      <c r="N102" s="448"/>
    </row>
    <row r="103" spans="6:20" s="498" customFormat="1" ht="12.75" customHeight="1" x14ac:dyDescent="0.2">
      <c r="F103" s="448"/>
      <c r="G103" s="448"/>
      <c r="H103" s="448"/>
      <c r="I103" s="448"/>
      <c r="J103" s="448"/>
      <c r="K103" s="448"/>
      <c r="L103" s="448"/>
      <c r="M103" s="448"/>
      <c r="N103" s="448"/>
      <c r="O103" s="448"/>
      <c r="P103" s="448"/>
      <c r="Q103" s="448"/>
      <c r="R103" s="448"/>
      <c r="S103" s="448"/>
    </row>
    <row r="104" spans="6:20" s="498" customFormat="1" ht="12.75" customHeight="1" x14ac:dyDescent="0.2">
      <c r="F104" s="448"/>
      <c r="G104" s="448"/>
      <c r="H104" s="448"/>
      <c r="I104" s="448"/>
      <c r="J104" s="448"/>
      <c r="K104" s="448"/>
      <c r="L104" s="448"/>
      <c r="M104" s="448"/>
      <c r="N104" s="448"/>
      <c r="O104" s="448"/>
      <c r="P104" s="448"/>
      <c r="Q104" s="448"/>
      <c r="R104" s="448"/>
      <c r="S104" s="448"/>
    </row>
    <row r="105" spans="6:20" s="449" customFormat="1" ht="12.75" customHeight="1" x14ac:dyDescent="0.2">
      <c r="F105" s="448"/>
      <c r="G105" s="448"/>
      <c r="H105" s="448"/>
      <c r="I105" s="448"/>
      <c r="J105" s="448"/>
      <c r="K105" s="448"/>
      <c r="L105" s="448"/>
      <c r="M105" s="448"/>
      <c r="N105" s="448"/>
      <c r="O105" s="448"/>
      <c r="P105" s="448"/>
      <c r="Q105" s="448"/>
      <c r="R105" s="448"/>
      <c r="S105" s="448"/>
    </row>
    <row r="106" spans="6:20" s="449" customFormat="1" ht="12.75" customHeight="1" x14ac:dyDescent="0.2">
      <c r="F106" s="448"/>
      <c r="G106" s="448"/>
      <c r="H106" s="448"/>
      <c r="I106" s="448"/>
      <c r="J106" s="448"/>
      <c r="K106" s="448"/>
      <c r="L106" s="448"/>
      <c r="M106" s="448"/>
      <c r="N106" s="448"/>
      <c r="O106" s="448"/>
      <c r="P106" s="448"/>
      <c r="Q106" s="448"/>
      <c r="R106" s="448"/>
      <c r="S106" s="448"/>
    </row>
    <row r="107" spans="6:20" s="449" customFormat="1" ht="12.75" customHeight="1" x14ac:dyDescent="0.2">
      <c r="F107" s="448"/>
      <c r="G107" s="448"/>
      <c r="H107" s="448"/>
      <c r="I107" s="448"/>
      <c r="J107" s="448"/>
      <c r="K107" s="448"/>
      <c r="L107" s="448"/>
      <c r="M107" s="448"/>
      <c r="N107" s="448"/>
      <c r="O107" s="448"/>
      <c r="P107" s="448"/>
      <c r="Q107" s="448"/>
      <c r="R107" s="448"/>
      <c r="S107" s="448"/>
    </row>
    <row r="108" spans="6:20" s="449" customFormat="1" ht="12.75" customHeight="1" x14ac:dyDescent="0.2">
      <c r="F108" s="448"/>
      <c r="G108" s="448"/>
      <c r="H108" s="448"/>
      <c r="I108" s="448"/>
      <c r="J108" s="448"/>
      <c r="K108" s="448"/>
      <c r="L108" s="448"/>
      <c r="M108" s="448"/>
      <c r="N108" s="448"/>
      <c r="O108" s="448"/>
      <c r="P108" s="448"/>
      <c r="Q108" s="448"/>
      <c r="R108" s="448"/>
      <c r="S108" s="448"/>
    </row>
    <row r="109" spans="6:20" s="449" customFormat="1" ht="12.75" customHeight="1" x14ac:dyDescent="0.2">
      <c r="F109" s="448"/>
      <c r="G109" s="448"/>
      <c r="H109" s="448"/>
      <c r="I109" s="448"/>
      <c r="J109" s="448"/>
      <c r="K109" s="448"/>
      <c r="L109" s="448"/>
      <c r="M109" s="448"/>
      <c r="N109" s="448"/>
      <c r="O109" s="448"/>
      <c r="P109" s="448"/>
      <c r="Q109" s="448"/>
      <c r="R109" s="448"/>
      <c r="S109" s="448"/>
    </row>
    <row r="110" spans="6:20" s="449" customFormat="1" ht="12.75" customHeight="1" x14ac:dyDescent="0.2">
      <c r="F110" s="448"/>
      <c r="G110" s="448"/>
      <c r="H110" s="448"/>
      <c r="I110" s="448"/>
      <c r="J110" s="448"/>
      <c r="K110" s="448"/>
      <c r="L110" s="448"/>
      <c r="M110" s="448"/>
      <c r="N110" s="448"/>
      <c r="O110" s="448"/>
      <c r="P110" s="448"/>
      <c r="Q110" s="448"/>
      <c r="R110" s="448"/>
      <c r="S110" s="448"/>
    </row>
    <row r="111" spans="6:20" s="449" customFormat="1" ht="12.75" customHeight="1" x14ac:dyDescent="0.2">
      <c r="F111" s="448"/>
      <c r="G111" s="448"/>
      <c r="H111" s="448"/>
      <c r="I111" s="448"/>
      <c r="J111" s="448"/>
      <c r="K111" s="448"/>
      <c r="L111" s="448"/>
      <c r="M111" s="448"/>
      <c r="N111" s="448"/>
      <c r="O111" s="448"/>
      <c r="P111" s="448"/>
      <c r="Q111" s="448"/>
      <c r="R111" s="448"/>
      <c r="S111" s="448"/>
    </row>
    <row r="112" spans="6:20" s="449" customFormat="1" ht="12.75" customHeight="1" x14ac:dyDescent="0.2">
      <c r="F112" s="448"/>
      <c r="G112" s="448"/>
      <c r="H112" s="448"/>
      <c r="I112" s="448"/>
      <c r="J112" s="448"/>
      <c r="K112" s="448"/>
      <c r="L112" s="448"/>
      <c r="M112" s="448"/>
      <c r="N112" s="448"/>
      <c r="O112" s="448"/>
      <c r="P112" s="448"/>
      <c r="Q112" s="448"/>
      <c r="R112" s="448"/>
      <c r="S112" s="448"/>
    </row>
    <row r="113" spans="6:19" s="449" customFormat="1" ht="12.75" customHeight="1" x14ac:dyDescent="0.2">
      <c r="F113" s="448"/>
      <c r="G113" s="448"/>
      <c r="H113" s="448"/>
      <c r="I113" s="448"/>
      <c r="J113" s="448"/>
      <c r="K113" s="448"/>
      <c r="L113" s="448"/>
      <c r="M113" s="448"/>
      <c r="N113" s="448"/>
      <c r="O113" s="448"/>
      <c r="P113" s="448"/>
      <c r="Q113" s="448"/>
      <c r="R113" s="448"/>
      <c r="S113" s="448"/>
    </row>
    <row r="114" spans="6:19" s="449" customFormat="1" ht="12.75" customHeight="1" x14ac:dyDescent="0.2">
      <c r="F114" s="448"/>
      <c r="G114" s="448"/>
      <c r="H114" s="448"/>
      <c r="I114" s="448"/>
      <c r="J114" s="448"/>
      <c r="K114" s="448"/>
      <c r="L114" s="448"/>
      <c r="M114" s="448"/>
      <c r="N114" s="448"/>
      <c r="O114" s="448"/>
      <c r="P114" s="448"/>
      <c r="Q114" s="448"/>
      <c r="R114" s="448"/>
      <c r="S114" s="448"/>
    </row>
    <row r="115" spans="6:19" s="449" customFormat="1" ht="12.75" customHeight="1" x14ac:dyDescent="0.2">
      <c r="F115" s="448"/>
      <c r="G115" s="448"/>
      <c r="H115" s="448"/>
      <c r="I115" s="448"/>
      <c r="J115" s="448"/>
      <c r="K115" s="448"/>
      <c r="L115" s="448"/>
      <c r="M115" s="448"/>
      <c r="N115" s="448"/>
      <c r="O115" s="448"/>
      <c r="P115" s="448"/>
      <c r="Q115" s="448"/>
      <c r="R115" s="448"/>
      <c r="S115" s="448"/>
    </row>
    <row r="116" spans="6:19" s="449" customFormat="1" ht="12.75" customHeight="1" x14ac:dyDescent="0.2">
      <c r="F116" s="448"/>
      <c r="G116" s="448"/>
      <c r="H116" s="448"/>
      <c r="I116" s="448"/>
      <c r="J116" s="448"/>
      <c r="K116" s="448"/>
      <c r="L116" s="448"/>
      <c r="M116" s="448"/>
      <c r="N116" s="448"/>
      <c r="O116" s="448"/>
      <c r="P116" s="448"/>
      <c r="Q116" s="448"/>
      <c r="R116" s="448"/>
      <c r="S116" s="448"/>
    </row>
    <row r="117" spans="6:19" ht="12.75" customHeight="1" x14ac:dyDescent="0.2">
      <c r="J117" s="448"/>
      <c r="K117" s="448"/>
      <c r="L117" s="448"/>
      <c r="M117" s="448"/>
      <c r="N117" s="448"/>
    </row>
    <row r="118" spans="6:19" ht="12.75" customHeight="1" x14ac:dyDescent="0.2">
      <c r="J118" s="448"/>
      <c r="K118" s="448"/>
      <c r="L118" s="448"/>
      <c r="M118" s="448"/>
      <c r="N118" s="448"/>
    </row>
    <row r="119" spans="6:19" ht="12.75" customHeight="1" x14ac:dyDescent="0.2">
      <c r="J119" s="448"/>
      <c r="K119" s="448"/>
      <c r="L119" s="448"/>
      <c r="M119" s="448"/>
      <c r="N119" s="448"/>
    </row>
    <row r="120" spans="6:19" ht="12.75" customHeight="1" x14ac:dyDescent="0.2">
      <c r="J120" s="448"/>
      <c r="K120" s="448"/>
      <c r="L120" s="448"/>
      <c r="M120" s="448"/>
      <c r="N120" s="448"/>
    </row>
  </sheetData>
  <sheetProtection selectLockedCells="1"/>
  <mergeCells count="81">
    <mergeCell ref="B31:D31"/>
    <mergeCell ref="B32:D32"/>
    <mergeCell ref="B21:C21"/>
    <mergeCell ref="B7:C8"/>
    <mergeCell ref="A1:D1"/>
    <mergeCell ref="A2:D2"/>
    <mergeCell ref="A4:D4"/>
    <mergeCell ref="A5:D5"/>
    <mergeCell ref="B17:C17"/>
    <mergeCell ref="B18:C18"/>
    <mergeCell ref="A17:A18"/>
    <mergeCell ref="B20:C20"/>
    <mergeCell ref="B26:C26"/>
    <mergeCell ref="A46:B46"/>
    <mergeCell ref="A10:B10"/>
    <mergeCell ref="A11:B11"/>
    <mergeCell ref="A13:B13"/>
    <mergeCell ref="A12:B12"/>
    <mergeCell ref="A14:B14"/>
    <mergeCell ref="A15:B15"/>
    <mergeCell ref="B25:C25"/>
    <mergeCell ref="B24:C24"/>
    <mergeCell ref="B23:C23"/>
    <mergeCell ref="A45:B45"/>
    <mergeCell ref="B27:C27"/>
    <mergeCell ref="B30:C30"/>
    <mergeCell ref="B28:C28"/>
    <mergeCell ref="B35:D35"/>
    <mergeCell ref="C33:C34"/>
    <mergeCell ref="A50:B50"/>
    <mergeCell ref="A52:B52"/>
    <mergeCell ref="A53:B53"/>
    <mergeCell ref="A51:B51"/>
    <mergeCell ref="D33:D34"/>
    <mergeCell ref="C38:C41"/>
    <mergeCell ref="C44:C46"/>
    <mergeCell ref="A39:B39"/>
    <mergeCell ref="A40:B40"/>
    <mergeCell ref="A33:B34"/>
    <mergeCell ref="A41:B41"/>
    <mergeCell ref="A43:B43"/>
    <mergeCell ref="A44:B44"/>
    <mergeCell ref="A36:B36"/>
    <mergeCell ref="A37:B37"/>
    <mergeCell ref="A38:B38"/>
    <mergeCell ref="A56:B56"/>
    <mergeCell ref="A57:B57"/>
    <mergeCell ref="A63:B63"/>
    <mergeCell ref="A54:B54"/>
    <mergeCell ref="A58:B58"/>
    <mergeCell ref="A59:B59"/>
    <mergeCell ref="A42:B42"/>
    <mergeCell ref="A47:B47"/>
    <mergeCell ref="A81:B81"/>
    <mergeCell ref="A86:B86"/>
    <mergeCell ref="A85:B85"/>
    <mergeCell ref="A84:B84"/>
    <mergeCell ref="A83:B83"/>
    <mergeCell ref="A79:B79"/>
    <mergeCell ref="A66:B66"/>
    <mergeCell ref="A74:B74"/>
    <mergeCell ref="A75:B75"/>
    <mergeCell ref="A76:B76"/>
    <mergeCell ref="A77:B77"/>
    <mergeCell ref="A68:B68"/>
    <mergeCell ref="A73:B73"/>
    <mergeCell ref="A48:B48"/>
    <mergeCell ref="A92:D92"/>
    <mergeCell ref="C62:C64"/>
    <mergeCell ref="A65:B65"/>
    <mergeCell ref="A60:B60"/>
    <mergeCell ref="A67:B67"/>
    <mergeCell ref="A78:B78"/>
    <mergeCell ref="A72:B72"/>
    <mergeCell ref="A71:B71"/>
    <mergeCell ref="A69:B69"/>
    <mergeCell ref="A70:B70"/>
    <mergeCell ref="A88:B88"/>
    <mergeCell ref="A61:B61"/>
    <mergeCell ref="A62:B62"/>
    <mergeCell ref="A64:B64"/>
  </mergeCells>
  <phoneticPr fontId="12" type="noConversion"/>
  <conditionalFormatting sqref="D89">
    <cfRule type="cellIs" dxfId="0" priority="1" operator="equal">
      <formula>"Check Total"</formula>
    </cfRule>
  </conditionalFormatting>
  <printOptions horizontalCentered="1"/>
  <pageMargins left="0.3" right="0.3" top="0.3" bottom="0.65" header="0.3" footer="0.3"/>
  <pageSetup scale="65" firstPageNumber="15" orientation="portrait" blackAndWhite="1" useFirstPageNumber="1" r:id="rId1"/>
  <headerFooter alignWithMargins="0">
    <oddFooter>&amp;LAEE&amp;RLast modified on &amp;D, &amp;T</oddFooter>
  </headerFooter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 Enrollment</vt:lpstr>
      <vt:lpstr>Table 2 Capacity</vt:lpstr>
      <vt:lpstr>Table 3 Providers</vt:lpstr>
      <vt:lpstr>Table 4 Teachers</vt:lpstr>
      <vt:lpstr>Table 4a Teacher Assistants</vt:lpstr>
      <vt:lpstr>Schedule A Personnel</vt:lpstr>
      <vt:lpstr>Provider Per Pupil Amounts</vt:lpstr>
      <vt:lpstr>Budget Planning Worksheet</vt:lpstr>
      <vt:lpstr>'Table 1 Enrollment'!Print_Area</vt:lpstr>
      <vt:lpstr>'Table 3 Providers'!Print_Area</vt:lpstr>
      <vt:lpstr>'Table 4 Teachers'!Print_Area</vt:lpstr>
      <vt:lpstr>'Table 4a Teacher Assistants'!Print_Area</vt:lpstr>
      <vt:lpstr>'Provider Per Pupil Amounts'!Print_Titles</vt:lpstr>
      <vt:lpstr>'Table 2 Capacity'!Print_Titles</vt:lpstr>
      <vt:lpstr>'Table 4a Teacher Assistants'!Print_Titles</vt:lpstr>
      <vt:lpstr>'Table 1 Enrollment'!test_Data_Enrollment_Summarizes_Data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Garver, Karin</dc:creator>
  <cp:lastModifiedBy>Schultz, Amanda</cp:lastModifiedBy>
  <cp:lastPrinted>2024-02-28T03:05:21Z</cp:lastPrinted>
  <dcterms:created xsi:type="dcterms:W3CDTF">2001-06-25T18:23:16Z</dcterms:created>
  <dcterms:modified xsi:type="dcterms:W3CDTF">2025-07-30T14:37:27Z</dcterms:modified>
</cp:coreProperties>
</file>